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zat\AppData\Local\Temp\claude\C--Users-pozat--claude-skills\6f7473c6-283c-4b1d-b4d3-24234050b721\scratchpad\ferramentas\"/>
    </mc:Choice>
  </mc:AlternateContent>
  <xr:revisionPtr revIDLastSave="0" documentId="13_ncr:1_{5A39B398-6289-4475-BC86-F72A37D629C7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Instruções" sheetId="1" r:id="rId1"/>
    <sheet name="Critérios" sheetId="2" r:id="rId2"/>
    <sheet name="Registro de Riscos" sheetId="3" r:id="rId3"/>
    <sheet name="Matriz 5x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/>
  <c r="F11" i="4"/>
  <c r="E11" i="4"/>
  <c r="D11" i="4"/>
  <c r="C11" i="4"/>
  <c r="B11" i="4"/>
  <c r="G10" i="4"/>
  <c r="F10" i="4"/>
  <c r="E10" i="4"/>
  <c r="D10" i="4"/>
  <c r="C10" i="4"/>
  <c r="B10" i="4"/>
  <c r="G9" i="4"/>
  <c r="F9" i="4"/>
  <c r="E9" i="4"/>
  <c r="D9" i="4"/>
  <c r="C9" i="4"/>
  <c r="B9" i="4"/>
  <c r="G8" i="4"/>
  <c r="F8" i="4"/>
  <c r="E8" i="4"/>
  <c r="D8" i="4"/>
  <c r="C8" i="4"/>
  <c r="B8" i="4"/>
  <c r="G7" i="4"/>
  <c r="F7" i="4"/>
  <c r="E7" i="4"/>
  <c r="D7" i="4"/>
  <c r="C7" i="4"/>
  <c r="B7" i="4"/>
  <c r="G6" i="4"/>
  <c r="F6" i="4"/>
  <c r="E6" i="4"/>
  <c r="D6" i="4"/>
  <c r="C6" i="4"/>
  <c r="H54" i="3"/>
  <c r="I54" i="3" s="1"/>
  <c r="H53" i="3"/>
  <c r="J53" i="3" s="1"/>
  <c r="H52" i="3"/>
  <c r="J52" i="3" s="1"/>
  <c r="H51" i="3"/>
  <c r="J51" i="3" s="1"/>
  <c r="I50" i="3"/>
  <c r="H50" i="3"/>
  <c r="J50" i="3" s="1"/>
  <c r="H49" i="3"/>
  <c r="J49" i="3" s="1"/>
  <c r="H48" i="3"/>
  <c r="J48" i="3" s="1"/>
  <c r="H47" i="3"/>
  <c r="J47" i="3" s="1"/>
  <c r="H46" i="3"/>
  <c r="I46" i="3" s="1"/>
  <c r="H45" i="3"/>
  <c r="J45" i="3" s="1"/>
  <c r="H44" i="3"/>
  <c r="I44" i="3" s="1"/>
  <c r="H43" i="3"/>
  <c r="I43" i="3" s="1"/>
  <c r="H42" i="3"/>
  <c r="J42" i="3" s="1"/>
  <c r="H41" i="3"/>
  <c r="J41" i="3" s="1"/>
  <c r="H40" i="3"/>
  <c r="J40" i="3" s="1"/>
  <c r="H39" i="3"/>
  <c r="J39" i="3" s="1"/>
  <c r="H38" i="3"/>
  <c r="J38" i="3" s="1"/>
  <c r="H37" i="3"/>
  <c r="J37" i="3" s="1"/>
  <c r="J36" i="3"/>
  <c r="H36" i="3"/>
  <c r="I36" i="3" s="1"/>
  <c r="H35" i="3"/>
  <c r="I35" i="3" s="1"/>
  <c r="H34" i="3"/>
  <c r="J34" i="3" s="1"/>
  <c r="H33" i="3"/>
  <c r="J33" i="3" s="1"/>
  <c r="H32" i="3"/>
  <c r="J32" i="3" s="1"/>
  <c r="J31" i="3"/>
  <c r="H31" i="3"/>
  <c r="I31" i="3" s="1"/>
  <c r="H30" i="3"/>
  <c r="J30" i="3" s="1"/>
  <c r="H29" i="3"/>
  <c r="I29" i="3" s="1"/>
  <c r="J28" i="3"/>
  <c r="H28" i="3"/>
  <c r="I28" i="3" s="1"/>
  <c r="H27" i="3"/>
  <c r="I27" i="3" s="1"/>
  <c r="J26" i="3"/>
  <c r="H26" i="3"/>
  <c r="I26" i="3" s="1"/>
  <c r="H25" i="3"/>
  <c r="J25" i="3" s="1"/>
  <c r="H24" i="3"/>
  <c r="I24" i="3" s="1"/>
  <c r="J23" i="3"/>
  <c r="H23" i="3"/>
  <c r="I23" i="3" s="1"/>
  <c r="H22" i="3"/>
  <c r="I22" i="3" s="1"/>
  <c r="H21" i="3"/>
  <c r="I21" i="3" s="1"/>
  <c r="J20" i="3"/>
  <c r="H20" i="3"/>
  <c r="I20" i="3" s="1"/>
  <c r="H19" i="3"/>
  <c r="J19" i="3" s="1"/>
  <c r="J18" i="3"/>
  <c r="H18" i="3"/>
  <c r="I18" i="3" s="1"/>
  <c r="H17" i="3"/>
  <c r="J17" i="3" s="1"/>
  <c r="H16" i="3"/>
  <c r="I16" i="3" s="1"/>
  <c r="H15" i="3"/>
  <c r="I15" i="3" s="1"/>
  <c r="H14" i="3"/>
  <c r="J14" i="3" s="1"/>
  <c r="H13" i="3"/>
  <c r="J13" i="3" s="1"/>
  <c r="H12" i="3"/>
  <c r="I12" i="3" s="1"/>
  <c r="H11" i="3"/>
  <c r="J11" i="3" s="1"/>
  <c r="H10" i="3"/>
  <c r="J10" i="3" s="1"/>
  <c r="H9" i="3"/>
  <c r="J9" i="3" s="1"/>
  <c r="H8" i="3"/>
  <c r="I8" i="3" s="1"/>
  <c r="I7" i="3"/>
  <c r="H7" i="3"/>
  <c r="J7" i="3" s="1"/>
  <c r="H6" i="3"/>
  <c r="H5" i="3"/>
  <c r="I5" i="3" s="1"/>
  <c r="J6" i="3" l="1"/>
  <c r="J15" i="3"/>
  <c r="J12" i="3"/>
  <c r="I42" i="3"/>
  <c r="I47" i="3"/>
  <c r="I34" i="3"/>
  <c r="I39" i="3"/>
  <c r="I10" i="3"/>
  <c r="C19" i="4" s="1"/>
  <c r="J44" i="3"/>
  <c r="J5" i="3"/>
  <c r="J21" i="3"/>
  <c r="I32" i="3"/>
  <c r="J8" i="3"/>
  <c r="J16" i="3"/>
  <c r="I19" i="3"/>
  <c r="I6" i="3"/>
  <c r="I14" i="3"/>
  <c r="I30" i="3"/>
  <c r="I38" i="3"/>
  <c r="I9" i="3"/>
  <c r="I17" i="3"/>
  <c r="J22" i="3"/>
  <c r="I25" i="3"/>
  <c r="I33" i="3"/>
  <c r="I41" i="3"/>
  <c r="J46" i="3"/>
  <c r="I49" i="3"/>
  <c r="J54" i="3"/>
  <c r="I53" i="3"/>
  <c r="I11" i="3"/>
  <c r="J27" i="3"/>
  <c r="J35" i="3"/>
  <c r="J43" i="3"/>
  <c r="I52" i="3"/>
  <c r="I40" i="3"/>
  <c r="I37" i="3"/>
  <c r="I45" i="3"/>
  <c r="J29" i="3"/>
  <c r="I48" i="3"/>
  <c r="J24" i="3"/>
  <c r="I51" i="3"/>
  <c r="I13" i="3"/>
  <c r="C16" i="4" l="1"/>
  <c r="C18" i="4"/>
  <c r="C17" i="4"/>
</calcChain>
</file>

<file path=xl/sharedStrings.xml><?xml version="1.0" encoding="utf-8"?>
<sst xmlns="http://schemas.openxmlformats.org/spreadsheetml/2006/main" count="154" uniqueCount="142">
  <si>
    <t>Matriz de Risco 5x5: instruções</t>
  </si>
  <si>
    <t>Modelo gratuito: Qualidade e Six Sigma (www.qualidadeesixsigma.com.br)</t>
  </si>
  <si>
    <t>Para que serve:</t>
  </si>
  <si>
    <t>Registrar os riscos de um processo ou projeto, pontuar cada um por probabilidade e impacto e enxergar onde concentrar o esforço.</t>
  </si>
  <si>
    <t>Como usar:</t>
  </si>
  <si>
    <t>1. Leia a aba "Critérios" e ajuste as descrições à realidade da sua empresa ANTES da reunião. Critério escrito antes evita que tudo termine no meio da matriz.</t>
  </si>
  <si>
    <t>2. Na aba "Registro de Riscos", preencha uma linha por risco: descrição, causa, consequência, probabilidade (1 a 5) e impacto (1 a 5).</t>
  </si>
  <si>
    <t>3. Pontuação, nível e prioridade são calculados sozinhos. Pontuação = probabilidade x impacto.</t>
  </si>
  <si>
    <t>4. A aba "Matriz 5x5" mostra quantos riscos caem em cada célula.</t>
  </si>
  <si>
    <t>5. Defina ação, responsável e prazo, começando pelos riscos de nível Crítico e Alto.</t>
  </si>
  <si>
    <t>Faixas de nível (ajustáveis na aba Critérios): 1 a 4 Baixo, 5 a 9 Médio, 10 a 16 Alto, 20 a 25 Crítico.</t>
  </si>
  <si>
    <t>As 3 primeiras linhas do registro são exemplos: substitua ou apague.</t>
  </si>
  <si>
    <t>Guia completo de como construir a matriz: https://www.qualidadeesixsigma.com.br/matriz-de-risco-como-construir/</t>
  </si>
  <si>
    <t>Legenda: células em amarelo claro são para preenchimento. As demais são calculadas automaticamente.</t>
  </si>
  <si>
    <t>Critérios de pontuação</t>
  </si>
  <si>
    <t>Ajuste as descrições à sua realidade. Os números (1 a 5) e os limites das faixas são usados nas fórmulas.</t>
  </si>
  <si>
    <t>Nota</t>
  </si>
  <si>
    <t>Probabilidade</t>
  </si>
  <si>
    <t>Descrição da probabilidade</t>
  </si>
  <si>
    <t>Rara</t>
  </si>
  <si>
    <t>Pode ocorrer só em circunstâncias excepcionais (menos de 1 vez em 5 anos).</t>
  </si>
  <si>
    <t>Improvável</t>
  </si>
  <si>
    <t>Pode ocorrer algum dia (cerca de 1 vez a cada 2 a 5 anos).</t>
  </si>
  <si>
    <t>Possível</t>
  </si>
  <si>
    <t>Já ocorreu ou pode ocorrer cerca de 1 vez por ano.</t>
  </si>
  <si>
    <t>Provável</t>
  </si>
  <si>
    <t>Ocorre algumas vezes por ano.</t>
  </si>
  <si>
    <t>Quase certa</t>
  </si>
  <si>
    <t>Ocorre com frequência (mensal ou mais).</t>
  </si>
  <si>
    <t>Impacto</t>
  </si>
  <si>
    <t>Descrição do impacto (custo, cliente, segurança)</t>
  </si>
  <si>
    <t>Insignificante</t>
  </si>
  <si>
    <t>Efeito desprezível; sem impacto no cliente.</t>
  </si>
  <si>
    <t>Menor</t>
  </si>
  <si>
    <t>Retrabalho interno pequeno; cliente não percebe.</t>
  </si>
  <si>
    <t>Moderado</t>
  </si>
  <si>
    <t>Custo relevante ou atraso perceptível ao cliente.</t>
  </si>
  <si>
    <t>Maior</t>
  </si>
  <si>
    <t>Reclamação formal, perda financeira alta ou não conformidade em auditoria.</t>
  </si>
  <si>
    <t>Crítico</t>
  </si>
  <si>
    <t>Risco à segurança, recall, perda de cliente ou violação legal.</t>
  </si>
  <si>
    <t>Limite</t>
  </si>
  <si>
    <t>Nível</t>
  </si>
  <si>
    <t>Pontuação mínima da faixa</t>
  </si>
  <si>
    <t>L1</t>
  </si>
  <si>
    <t>Baixo</t>
  </si>
  <si>
    <t>L2</t>
  </si>
  <si>
    <t>Médio</t>
  </si>
  <si>
    <t>L3</t>
  </si>
  <si>
    <t>Alto</t>
  </si>
  <si>
    <t>L4</t>
  </si>
  <si>
    <t>Pontuação maior ou igual ao limite da faixa recebe aquele nível. Padrão: 1 a 4 Baixo, 5 a 9 Médio, 10 a 16 Alto, 17 ou mais Crítico (na prática 20 e 25).</t>
  </si>
  <si>
    <t>Registro de riscos</t>
  </si>
  <si>
    <t>Preencha as colunas em amarelo. Pontuação, nível e prioridade são automáticos.</t>
  </si>
  <si>
    <t>ID</t>
  </si>
  <si>
    <t>Processo / área</t>
  </si>
  <si>
    <t>Descrição do risco</t>
  </si>
  <si>
    <t>Causa</t>
  </si>
  <si>
    <t>Consequência</t>
  </si>
  <si>
    <t>Probabilidade (1 a 5)</t>
  </si>
  <si>
    <t>Impacto (1 a 5)</t>
  </si>
  <si>
    <t>Pontuação</t>
  </si>
  <si>
    <t>Prioridade</t>
  </si>
  <si>
    <t>Ação de tratamento</t>
  </si>
  <si>
    <t>Responsável</t>
  </si>
  <si>
    <t>Prazo</t>
  </si>
  <si>
    <t>Status</t>
  </si>
  <si>
    <t>R01</t>
  </si>
  <si>
    <t>Fornecimento</t>
  </si>
  <si>
    <t>Atraso na entrega de matéria-prima crítica</t>
  </si>
  <si>
    <t>Fornecedor único sem estoque de segurança</t>
  </si>
  <si>
    <t>Parada de linha e atraso ao cliente</t>
  </si>
  <si>
    <t>Qualificar segundo fornecedor e definir estoque mínimo</t>
  </si>
  <si>
    <t>Compras</t>
  </si>
  <si>
    <t>Em andamento</t>
  </si>
  <si>
    <t>R02</t>
  </si>
  <si>
    <t>Produção</t>
  </si>
  <si>
    <t>Peça fora de especificação chegar ao cliente</t>
  </si>
  <si>
    <t>Inspeção final por amostragem com falhas de leitura</t>
  </si>
  <si>
    <t>Reclamação e custo de garantia</t>
  </si>
  <si>
    <t>Implantar dispositivo à prova de erro na inspeção</t>
  </si>
  <si>
    <t>Qualidade</t>
  </si>
  <si>
    <t>Aberto</t>
  </si>
  <si>
    <t>R03</t>
  </si>
  <si>
    <t>Manutenção</t>
  </si>
  <si>
    <t>Quebra da injetora principal</t>
  </si>
  <si>
    <t>Plano preventivo desatualizado</t>
  </si>
  <si>
    <t>Perda de capacidade por dias</t>
  </si>
  <si>
    <t>Revisar plano de manutenção preventiva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</si>
  <si>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</si>
  <si>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</si>
  <si>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</si>
  <si>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</si>
  <si>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</si>
  <si>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</si>
  <si>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</si>
  <si>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</si>
  <si>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</si>
  <si>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</si>
  <si>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</si>
  <si>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</si>
  <si>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</si>
  <si>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</si>
  <si>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</si>
  <si>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</si>
  <si>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</si>
  <si>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</si>
  <si>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</si>
  <si>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</si>
  <si>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</si>
  <si>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</si>
  <si>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</si>
  <si>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</si>
  <si>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</si>
  <si>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</si>
  <si>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</si>
  <si>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</si>
  <si>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</si>
  <si>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</si>
  <si>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</si>
  <si>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</si>
  <si>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</si>
  <si>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</si>
  <si>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</si>
  <si>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</si>
  <si>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</si>
  <si>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</si>
  <si>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</si>
  <si>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</si>
  <si>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</si>
  <si>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</si>
  <si>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</si>
  <si>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</si>
  <si>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</si>
  <si>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</si>
  <si>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</si>
  <si>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Matriz 5x5: quantidade de riscos por célula</t>
  </si>
  <si>
    <t>Cada célula conta os riscos do registro com aquela probabilidade e aquele impacto. A cor mostra o nível da célula.</t>
  </si>
  <si>
    <t>IMPACTO</t>
  </si>
  <si>
    <t>PROBABILIDADE</t>
  </si>
  <si>
    <t>Leitura: o número em cada célula é a quantidade de riscos. Verde Baixo, amarelo Médio, laranja Alto, vermelho Crítico.</t>
  </si>
  <si>
    <t>Resumo por nível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</si>
</sst>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0E6E6E"/>
      <name val="Arial"/>
    </font>
    <font>
      <i/>
      <sz val="9"/>
      <color rgb="FF666666"/>
      <name val="Arial"/>
    </font>
    <font>
      <b/>
      <sz val="10"/>
      <name val="Arial"/>
    </font>
    <font>
      <sz val="10"/>
      <name val="Arial"/>
    </font>
    <font>
      <sz val="9"/>
      <color rgb="FF444444"/>
      <name val="Arial"/>
    </font>
    <font>
      <b/>
      <sz val="10"/>
      <color rgb="FFFFFFFF"/>
      <name val="Arial"/>
    </font>
    <font>
      <b/>
      <sz val="10"/>
      <color rgb="FF0E6E6E"/>
      <name val="Arial"/>
    </font>
    <font>
      <b/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0E6E6E"/>
      </patternFill>
    </fill>
    <fill>
      <patternFill patternType="solid">
        <fgColor rgb="FFFFEB9C"/>
      </patternFill>
    </fill>
    <fill>
      <patternFill patternType="solid">
        <fgColor rgb="FFF8CBAD"/>
      </patternFill>
    </fill>
    <fill>
      <patternFill patternType="solid">
        <fgColor rgb="FFFF9C9C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BFC5CA"/>
      </left>
      <right style="thin">
        <color rgb="FFBFC5CA"/>
      </right>
      <top style="thin">
        <color rgb="FFBFC5CA"/>
      </top>
      <bottom style="thin">
        <color rgb="FFBFC5CA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2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/>
    </xf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7" fillId="0" borderId="0" xfId="0" applyFont="1" applyAlignment="1">
      <alignment vertical="center" textRotation="90"/>
    </xf>
    <xf numFmtId="0" fontId="0" fillId="0" borderId="0" xfId="0"/>
  </cellXfs>
  <cellStyles count="1">
    <cellStyle name="Normal" xfId="0" builtinId="0"/>
  </cellStyles>
  <dxfs count="8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8CBAD"/>
          <bgColor rgb="FFF8CBAD"/>
        </patternFill>
      </fill>
    </dxf>
    <dxf>
      <fill>
        <patternFill patternType="solid">
          <fgColor rgb="FFFF9C9C"/>
          <bgColor rgb="FFFF9C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8CBAD"/>
          <bgColor rgb="FFF8CBAD"/>
        </patternFill>
      </fill>
    </dxf>
    <dxf>
      <fill>
        <patternFill patternType="solid">
          <fgColor rgb="FFFF9C9C"/>
          <bgColor rgb="FFFF9C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showGridLines="0" tabSelected="1" workbookViewId="0"/>
  </sheetViews>
  <sheetFormatPr defaultRowHeight="14.4" x14ac:dyDescent="0.3"/>
  <cols>
    <col min="1" max="1" width="110" customWidth="1"/>
  </cols>
  <sheetData>
    <row r="1" spans="1:1" ht="17.399999999999999" x14ac:dyDescent="0.3">
      <c r="A1" s="1" t="s">
        <v>0</v>
      </c>
    </row>
    <row r="2" spans="1:1" x14ac:dyDescent="0.3">
      <c r="A2" s="2" t="s">
        <v>1</v>
      </c>
    </row>
    <row r="4" spans="1:1" x14ac:dyDescent="0.3">
      <c r="A4" s="3" t="s">
        <v>2</v>
      </c>
    </row>
    <row r="5" spans="1:1" ht="26.4" x14ac:dyDescent="0.3">
      <c r="A5" s="4" t="s">
        <v>3</v>
      </c>
    </row>
    <row r="6" spans="1:1" x14ac:dyDescent="0.3">
      <c r="A6" s="4"/>
    </row>
    <row r="7" spans="1:1" x14ac:dyDescent="0.3">
      <c r="A7" s="3" t="s">
        <v>4</v>
      </c>
    </row>
    <row r="8" spans="1:1" ht="26.4" x14ac:dyDescent="0.3">
      <c r="A8" s="4" t="s">
        <v>5</v>
      </c>
    </row>
    <row r="9" spans="1:1" ht="26.4" x14ac:dyDescent="0.3">
      <c r="A9" s="4" t="s">
        <v>6</v>
      </c>
    </row>
    <row r="10" spans="1:1" x14ac:dyDescent="0.3">
      <c r="A10" s="4" t="s">
        <v>7</v>
      </c>
    </row>
    <row r="11" spans="1:1" x14ac:dyDescent="0.3">
      <c r="A11" s="4" t="s">
        <v>8</v>
      </c>
    </row>
    <row r="12" spans="1:1" x14ac:dyDescent="0.3">
      <c r="A12" s="4" t="s">
        <v>9</v>
      </c>
    </row>
    <row r="13" spans="1:1" x14ac:dyDescent="0.3">
      <c r="A13" s="4"/>
    </row>
    <row r="14" spans="1:1" x14ac:dyDescent="0.3">
      <c r="A14" s="4" t="s">
        <v>10</v>
      </c>
    </row>
    <row r="15" spans="1:1" x14ac:dyDescent="0.3">
      <c r="A15" s="4" t="s">
        <v>11</v>
      </c>
    </row>
    <row r="16" spans="1:1" x14ac:dyDescent="0.3">
      <c r="A16" s="4"/>
    </row>
    <row r="17" spans="1:1" x14ac:dyDescent="0.3">
      <c r="A17" s="4" t="s">
        <v>12</v>
      </c>
    </row>
    <row r="19" spans="1:1" x14ac:dyDescent="0.3">
      <c r="A19" s="5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showGridLines="0" workbookViewId="0"/>
  </sheetViews>
  <sheetFormatPr defaultRowHeight="14.4" x14ac:dyDescent="0.3"/>
  <cols>
    <col min="1" max="1" width="8" customWidth="1"/>
    <col min="2" max="2" width="20" customWidth="1"/>
    <col min="3" max="3" width="70" customWidth="1"/>
  </cols>
  <sheetData>
    <row r="1" spans="1:3" ht="17.399999999999999" x14ac:dyDescent="0.3">
      <c r="A1" s="1" t="s">
        <v>14</v>
      </c>
    </row>
    <row r="2" spans="1:3" x14ac:dyDescent="0.3">
      <c r="A2" s="2" t="s">
        <v>1</v>
      </c>
    </row>
    <row r="3" spans="1:3" x14ac:dyDescent="0.3">
      <c r="A3" s="6" t="s">
        <v>15</v>
      </c>
    </row>
    <row r="5" spans="1:3" ht="31.95" customHeight="1" x14ac:dyDescent="0.3">
      <c r="A5" s="7" t="s">
        <v>16</v>
      </c>
      <c r="B5" s="7" t="s">
        <v>17</v>
      </c>
      <c r="C5" s="7" t="s">
        <v>18</v>
      </c>
    </row>
    <row r="6" spans="1:3" x14ac:dyDescent="0.3">
      <c r="A6" s="8">
        <v>1</v>
      </c>
      <c r="B6" s="9" t="s">
        <v>19</v>
      </c>
      <c r="C6" s="9" t="s">
        <v>20</v>
      </c>
    </row>
    <row r="7" spans="1:3" x14ac:dyDescent="0.3">
      <c r="A7" s="8">
        <v>2</v>
      </c>
      <c r="B7" s="9" t="s">
        <v>21</v>
      </c>
      <c r="C7" s="9" t="s">
        <v>22</v>
      </c>
    </row>
    <row r="8" spans="1:3" x14ac:dyDescent="0.3">
      <c r="A8" s="8">
        <v>3</v>
      </c>
      <c r="B8" s="9" t="s">
        <v>23</v>
      </c>
      <c r="C8" s="9" t="s">
        <v>24</v>
      </c>
    </row>
    <row r="9" spans="1:3" x14ac:dyDescent="0.3">
      <c r="A9" s="8">
        <v>4</v>
      </c>
      <c r="B9" s="9" t="s">
        <v>25</v>
      </c>
      <c r="C9" s="9" t="s">
        <v>26</v>
      </c>
    </row>
    <row r="10" spans="1:3" x14ac:dyDescent="0.3">
      <c r="A10" s="8">
        <v>5</v>
      </c>
      <c r="B10" s="9" t="s">
        <v>27</v>
      </c>
      <c r="C10" s="9" t="s">
        <v>28</v>
      </c>
    </row>
    <row r="12" spans="1:3" ht="31.95" customHeight="1" x14ac:dyDescent="0.3">
      <c r="A12" s="7" t="s">
        <v>16</v>
      </c>
      <c r="B12" s="7" t="s">
        <v>29</v>
      </c>
      <c r="C12" s="7" t="s">
        <v>30</v>
      </c>
    </row>
    <row r="13" spans="1:3" x14ac:dyDescent="0.3">
      <c r="A13" s="8">
        <v>1</v>
      </c>
      <c r="B13" s="9" t="s">
        <v>31</v>
      </c>
      <c r="C13" s="9" t="s">
        <v>32</v>
      </c>
    </row>
    <row r="14" spans="1:3" x14ac:dyDescent="0.3">
      <c r="A14" s="8">
        <v>2</v>
      </c>
      <c r="B14" s="9" t="s">
        <v>33</v>
      </c>
      <c r="C14" s="9" t="s">
        <v>34</v>
      </c>
    </row>
    <row r="15" spans="1:3" x14ac:dyDescent="0.3">
      <c r="A15" s="8">
        <v>3</v>
      </c>
      <c r="B15" s="9" t="s">
        <v>35</v>
      </c>
      <c r="C15" s="9" t="s">
        <v>36</v>
      </c>
    </row>
    <row r="16" spans="1:3" x14ac:dyDescent="0.3">
      <c r="A16" s="8">
        <v>4</v>
      </c>
      <c r="B16" s="9" t="s">
        <v>37</v>
      </c>
      <c r="C16" s="9" t="s">
        <v>38</v>
      </c>
    </row>
    <row r="17" spans="1:3" x14ac:dyDescent="0.3">
      <c r="A17" s="8">
        <v>5</v>
      </c>
      <c r="B17" s="9" t="s">
        <v>39</v>
      </c>
      <c r="C17" s="9" t="s">
        <v>40</v>
      </c>
    </row>
    <row r="19" spans="1:3" ht="31.95" customHeight="1" x14ac:dyDescent="0.3">
      <c r="A19" s="7" t="s">
        <v>41</v>
      </c>
      <c r="B19" s="7" t="s">
        <v>42</v>
      </c>
      <c r="C19" s="7" t="s">
        <v>43</v>
      </c>
    </row>
    <row r="20" spans="1:3" x14ac:dyDescent="0.3">
      <c r="A20" s="8" t="s">
        <v>44</v>
      </c>
      <c r="B20" s="8" t="s">
        <v>45</v>
      </c>
      <c r="C20" s="9">
        <v>1</v>
      </c>
    </row>
    <row r="21" spans="1:3" x14ac:dyDescent="0.3">
      <c r="A21" s="8" t="s">
        <v>46</v>
      </c>
      <c r="B21" s="8" t="s">
        <v>47</v>
      </c>
      <c r="C21" s="9">
        <v>5</v>
      </c>
    </row>
    <row r="22" spans="1:3" x14ac:dyDescent="0.3">
      <c r="A22" s="8" t="s">
        <v>48</v>
      </c>
      <c r="B22" s="8" t="s">
        <v>49</v>
      </c>
      <c r="C22" s="9">
        <v>10</v>
      </c>
    </row>
    <row r="23" spans="1:3" x14ac:dyDescent="0.3">
      <c r="A23" s="8" t="s">
        <v>50</v>
      </c>
      <c r="B23" s="8" t="s">
        <v>39</v>
      </c>
      <c r="C23" s="9">
        <v>17</v>
      </c>
    </row>
    <row r="25" spans="1:3" x14ac:dyDescent="0.3">
      <c r="A25" s="6" t="s">
        <v>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4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6" customWidth="1"/>
    <col min="2" max="2" width="18" customWidth="1"/>
    <col min="3" max="3" width="32" customWidth="1"/>
    <col min="4" max="5" width="26" customWidth="1"/>
    <col min="6" max="6" width="13" customWidth="1"/>
    <col min="7" max="10" width="11" customWidth="1"/>
    <col min="11" max="11" width="32" customWidth="1"/>
    <col min="12" max="12" width="16" customWidth="1"/>
    <col min="13" max="13" width="12" customWidth="1"/>
    <col min="14" max="14" width="14" customWidth="1"/>
  </cols>
  <sheetData>
    <row r="1" spans="1:14" ht="17.399999999999999" x14ac:dyDescent="0.3">
      <c r="A1" s="1" t="s">
        <v>52</v>
      </c>
    </row>
    <row r="2" spans="1:14" x14ac:dyDescent="0.3">
      <c r="A2" s="2" t="s">
        <v>1</v>
      </c>
    </row>
    <row r="3" spans="1:14" x14ac:dyDescent="0.3">
      <c r="A3" s="6" t="s">
        <v>53</v>
      </c>
    </row>
    <row r="4" spans="1:14" ht="31.95" customHeight="1" x14ac:dyDescent="0.3">
      <c r="A4" s="7" t="s">
        <v>54</v>
      </c>
      <c r="B4" s="7" t="s">
        <v>55</v>
      </c>
      <c r="C4" s="7" t="s">
        <v>56</v>
      </c>
      <c r="D4" s="7" t="s">
        <v>57</v>
      </c>
      <c r="E4" s="7" t="s">
        <v>58</v>
      </c>
      <c r="F4" s="7" t="s">
        <v>59</v>
      </c>
      <c r="G4" s="7" t="s">
        <v>60</v>
      </c>
      <c r="H4" s="7" t="s">
        <v>61</v>
      </c>
      <c r="I4" s="7" t="s">
        <v>42</v>
      </c>
      <c r="J4" s="7" t="s">
        <v>62</v>
      </c>
      <c r="K4" s="7" t="s">
        <v>63</v>
      </c>
      <c r="L4" s="7" t="s">
        <v>64</v>
      </c>
      <c r="M4" s="7" t="s">
        <v>65</v>
      </c>
      <c r="N4" s="7" t="s">
        <v>66</v>
      </c>
    </row>
    <row r="5" spans="1:14" ht="26.4" x14ac:dyDescent="0.3">
      <c r="A5" s="10" t="s">
        <v>67</v>
      </c>
      <c r="B5" s="9" t="s">
        <v>68</v>
      </c>
      <c r="C5" s="9" t="s">
        <v>69</v>
      </c>
      <c r="D5" s="9" t="s">
        <v>70</v>
      </c>
      <c r="E5" s="9" t="s">
        <v>71</v>
      </c>
      <c r="F5" s="11">
        <v>3</v>
      </c>
      <c r="G5" s="11">
        <v>4</v>
      </c>
      <c r="H5" s="10">
        <f t="shared" ref="H5:H36" si="0">IF(OR(F5="",G5=""),"",F5*G5)</f>
        <v>12</v>
      </c>
      <c r="I5" s="10" t="str">
        <f>IF(H5="","",IF(H5&gt;=Critérios!$C$23,Critérios!$B$23,IF(H5&gt;=Critérios!$C$22,Critérios!$B$22,IF(H5&gt;=Critérios!$C$21,Critérios!$B$21,Critérios!$B$20))))</f>
        <v>Alto</v>
      </c>
      <c r="J5" s="10">
        <f>IF(H5="","",RANK(H5,$H$5:$H$54,0)+COUNTIF($H$5:H5,H5)-1)</f>
        <v>1</v>
      </c>
      <c r="K5" s="9" t="s">
        <v>72</v>
      </c>
      <c r="L5" s="9" t="s">
        <v>73</v>
      </c>
      <c r="M5" s="12">
        <v>46356</v>
      </c>
      <c r="N5" s="9" t="s">
        <v>74</v>
      </c>
    </row>
    <row r="6" spans="1:14" ht="39.6" x14ac:dyDescent="0.3">
      <c r="A6" s="10" t="s">
        <v>75</v>
      </c>
      <c r="B6" s="9" t="s">
        <v>76</v>
      </c>
      <c r="C6" s="9" t="s">
        <v>77</v>
      </c>
      <c r="D6" s="9" t="s">
        <v>78</v>
      </c>
      <c r="E6" s="9" t="s">
        <v>79</v>
      </c>
      <c r="F6" s="11">
        <v>2</v>
      </c>
      <c r="G6" s="11">
        <v>5</v>
      </c>
      <c r="H6" s="10">
        <f t="shared" si="0"/>
        <v>10</v>
      </c>
      <c r="I6" s="10" t="str">
        <f>IF(H6="","",IF(H6&gt;=Critérios!$C$23,Critérios!$B$23,IF(H6&gt;=Critérios!$C$22,Critérios!$B$22,IF(H6&gt;=Critérios!$C$21,Critérios!$B$21,Critérios!$B$20))))</f>
        <v>Alto</v>
      </c>
      <c r="J6" s="10">
        <f>IF(H6="","",RANK(H6,$H$5:$H$54,0)+COUNTIF($H$5:H6,H6)-1)</f>
        <v>3</v>
      </c>
      <c r="K6" s="9" t="s">
        <v>80</v>
      </c>
      <c r="L6" s="9" t="s">
        <v>81</v>
      </c>
      <c r="M6" s="12">
        <v>46371</v>
      </c>
      <c r="N6" s="9" t="s">
        <v>82</v>
      </c>
    </row>
    <row r="7" spans="1:14" ht="26.4" x14ac:dyDescent="0.3">
      <c r="A7" s="10" t="s">
        <v>83</v>
      </c>
      <c r="B7" s="9" t="s">
        <v>84</v>
      </c>
      <c r="C7" s="9" t="s">
        <v>85</v>
      </c>
      <c r="D7" s="9" t="s">
        <v>86</v>
      </c>
      <c r="E7" s="9" t="s">
        <v>87</v>
      </c>
      <c r="F7" s="11">
        <v>4</v>
      </c>
      <c r="G7" s="11">
        <v>3</v>
      </c>
      <c r="H7" s="10">
        <f t="shared" si="0"/>
        <v>12</v>
      </c>
      <c r="I7" s="10" t="str">
        <f>IF(H7="","",IF(H7&gt;=Critérios!$C$23,Critérios!$B$23,IF(H7&gt;=Critérios!$C$22,Critérios!$B$22,IF(H7&gt;=Critérios!$C$21,Critérios!$B$21,Critérios!$B$20))))</f>
        <v>Alto</v>
      </c>
      <c r="J7" s="10">
        <f>IF(H7="","",RANK(H7,$H$5:$H$54,0)+COUNTIF($H$5:H7,H7)-1)</f>
        <v>2</v>
      </c>
      <c r="K7" s="9" t="s">
        <v>88</v>
      </c>
      <c r="L7" s="9" t="s">
        <v>84</v>
      </c>
      <c r="M7" s="12">
        <v>46346</v>
      </c>
      <c r="N7" s="9" t="s">
        <v>82</v>
      </c>
    </row>
    <row r="8" spans="1:14" x14ac:dyDescent="0.3">
      <c r="A8" s="10" t="s">
        <v>89</v>
      </c>
      <c r="B8" s="9"/>
      <c r="C8" s="9"/>
      <c r="D8" s="9"/>
      <c r="E8" s="9"/>
      <c r="F8" s="11"/>
      <c r="G8" s="11"/>
      <c r="H8" s="10" t="str">
        <f t="shared" si="0"/>
        <v/>
      </c>
      <c r="I8" s="10" t="str">
        <f>IF(H8="","",IF(H8&gt;=Critérios!$C$23,Critérios!$B$23,IF(H8&gt;=Critérios!$C$22,Critérios!$B$22,IF(H8&gt;=Critérios!$C$21,Critérios!$B$21,Critérios!$B$20))))</f>
        <v/>
      </c>
      <c r="J8" s="10" t="str">
        <f>IF(H8="","",RANK(H8,$H$5:$H$54,0)+COUNTIF($H$5:H8,H8)-1)</f>
        <v/>
      </c>
      <c r="K8" s="9"/>
      <c r="L8" s="9"/>
      <c r="M8" s="11"/>
      <c r="N8" s="9"/>
    </row>
    <row r="9" spans="1:14" x14ac:dyDescent="0.3">
      <c r="A9" s="10" t="s">
        <v>90</v>
      </c>
      <c r="B9" s="9"/>
      <c r="C9" s="9"/>
      <c r="D9" s="9"/>
      <c r="E9" s="9"/>
      <c r="F9" s="11"/>
      <c r="G9" s="11"/>
      <c r="H9" s="10" t="str">
        <f t="shared" si="0"/>
        <v/>
      </c>
      <c r="I9" s="10" t="str">
        <f>IF(H9="","",IF(H9&gt;=Critérios!$C$23,Critérios!$B$23,IF(H9&gt;=Critérios!$C$22,Critérios!$B$22,IF(H9&gt;=Critérios!$C$21,Critérios!$B$21,Critérios!$B$20))))</f>
        <v/>
      </c>
      <c r="J9" s="10" t="str">
        <f>IF(H9="","",RANK(H9,$H$5:$H$54,0)+COUNTIF($H$5:H9,H9)-1)</f>
        <v/>
      </c>
      <c r="K9" s="9"/>
      <c r="L9" s="9"/>
      <c r="M9" s="11"/>
      <c r="N9" s="9"/>
    </row>
    <row r="10" spans="1:14" x14ac:dyDescent="0.3">
      <c r="A10" s="10" t="s">
        <v>91</v>
      </c>
      <c r="B10" s="9"/>
      <c r="C10" s="9"/>
      <c r="D10" s="9"/>
      <c r="E10" s="9"/>
      <c r="F10" s="11"/>
      <c r="G10" s="11"/>
      <c r="H10" s="10" t="str">
        <f t="shared" si="0"/>
        <v/>
      </c>
      <c r="I10" s="10" t="str">
        <f>IF(H10="","",IF(H10&gt;=Critérios!$C$23,Critérios!$B$23,IF(H10&gt;=Critérios!$C$22,Critérios!$B$22,IF(H10&gt;=Critérios!$C$21,Critérios!$B$21,Critérios!$B$20))))</f>
        <v/>
      </c>
      <c r="J10" s="10" t="str">
        <f>IF(H10="","",RANK(H10,$H$5:$H$54,0)+COUNTIF($H$5:H10,H10)-1)</f>
        <v/>
      </c>
      <c r="K10" s="9"/>
      <c r="L10" s="9"/>
      <c r="M10" s="11"/>
      <c r="N10" s="9"/>
    </row>
    <row r="11" spans="1:14" x14ac:dyDescent="0.3">
      <c r="A11" s="10" t="s">
        <v>92</v>
      </c>
      <c r="B11" s="9"/>
      <c r="C11" s="9"/>
      <c r="D11" s="9"/>
      <c r="E11" s="9"/>
      <c r="F11" s="11"/>
      <c r="G11" s="11"/>
      <c r="H11" s="10" t="str">
        <f t="shared" si="0"/>
        <v/>
      </c>
      <c r="I11" s="10" t="str">
        <f>IF(H11="","",IF(H11&gt;=Critérios!$C$23,Critérios!$B$23,IF(H11&gt;=Critérios!$C$22,Critérios!$B$22,IF(H11&gt;=Critérios!$C$21,Critérios!$B$21,Critérios!$B$20))))</f>
        <v/>
      </c>
      <c r="J11" s="10" t="str">
        <f>IF(H11="","",RANK(H11,$H$5:$H$54,0)+COUNTIF($H$5:H11,H11)-1)</f>
        <v/>
      </c>
      <c r="K11" s="9"/>
      <c r="L11" s="9"/>
      <c r="M11" s="11"/>
      <c r="N11" s="9"/>
    </row>
    <row r="12" spans="1:14" x14ac:dyDescent="0.3">
      <c r="A12" s="10" t="s">
        <v>93</v>
      </c>
      <c r="B12" s="9"/>
      <c r="C12" s="9"/>
      <c r="D12" s="9"/>
      <c r="E12" s="9"/>
      <c r="F12" s="11"/>
      <c r="G12" s="11"/>
      <c r="H12" s="10" t="str">
        <f t="shared" si="0"/>
        <v/>
      </c>
      <c r="I12" s="10" t="str">
        <f>IF(H12="","",IF(H12&gt;=Critérios!$C$23,Critérios!$B$23,IF(H12&gt;=Critérios!$C$22,Critérios!$B$22,IF(H12&gt;=Critérios!$C$21,Critérios!$B$21,Critérios!$B$20))))</f>
        <v/>
      </c>
      <c r="J12" s="10" t="str">
        <f>IF(H12="","",RANK(H12,$H$5:$H$54,0)+COUNTIF($H$5:H12,H12)-1)</f>
        <v/>
      </c>
      <c r="K12" s="9"/>
      <c r="L12" s="9"/>
      <c r="M12" s="11"/>
      <c r="N12" s="9"/>
    </row>
    <row r="13" spans="1:14" x14ac:dyDescent="0.3">
      <c r="A13" s="10" t="s">
        <v>94</v>
      </c>
      <c r="B13" s="9"/>
      <c r="C13" s="9"/>
      <c r="D13" s="9"/>
      <c r="E13" s="9"/>
      <c r="F13" s="11"/>
      <c r="G13" s="11"/>
      <c r="H13" s="10" t="str">
        <f t="shared" si="0"/>
        <v/>
      </c>
      <c r="I13" s="10" t="str">
        <f>IF(H13="","",IF(H13&gt;=Critérios!$C$23,Critérios!$B$23,IF(H13&gt;=Critérios!$C$22,Critérios!$B$22,IF(H13&gt;=Critérios!$C$21,Critérios!$B$21,Critérios!$B$20))))</f>
        <v/>
      </c>
      <c r="J13" s="10" t="str">
        <f>IF(H13="","",RANK(H13,$H$5:$H$54,0)+COUNTIF($H$5:H13,H13)-1)</f>
        <v/>
      </c>
      <c r="K13" s="9"/>
      <c r="L13" s="9"/>
      <c r="M13" s="11"/>
      <c r="N13" s="9"/>
    </row>
    <row r="14" spans="1:14" x14ac:dyDescent="0.3">
      <c r="A14" s="10" t="s">
        <v>95</v>
      </c>
      <c r="B14" s="9"/>
      <c r="C14" s="9"/>
      <c r="D14" s="9"/>
      <c r="E14" s="9"/>
      <c r="F14" s="11"/>
      <c r="G14" s="11"/>
      <c r="H14" s="10" t="str">
        <f t="shared" si="0"/>
        <v/>
      </c>
      <c r="I14" s="10" t="str">
        <f>IF(H14="","",IF(H14&gt;=Critérios!$C$23,Critérios!$B$23,IF(H14&gt;=Critérios!$C$22,Critérios!$B$22,IF(H14&gt;=Critérios!$C$21,Critérios!$B$21,Critérios!$B$20))))</f>
        <v/>
      </c>
      <c r="J14" s="10" t="str">
        <f>IF(H14="","",RANK(H14,$H$5:$H$54,0)+COUNTIF($H$5:H14,H14)-1)</f>
        <v/>
      </c>
      <c r="K14" s="9"/>
      <c r="L14" s="9"/>
      <c r="M14" s="11"/>
      <c r="N14" s="9"/>
    </row>
    <row r="15" spans="1:14" x14ac:dyDescent="0.3">
      <c r="A15" s="10" t="s">
        <v>96</v>
      </c>
      <c r="B15" s="9"/>
      <c r="C15" s="9"/>
      <c r="D15" s="9"/>
      <c r="E15" s="9"/>
      <c r="F15" s="11"/>
      <c r="G15" s="11"/>
      <c r="H15" s="10" t="str">
        <f t="shared" si="0"/>
        <v/>
      </c>
      <c r="I15" s="10" t="str">
        <f>IF(H15="","",IF(H15&gt;=Critérios!$C$23,Critérios!$B$23,IF(H15&gt;=Critérios!$C$22,Critérios!$B$22,IF(H15&gt;=Critérios!$C$21,Critérios!$B$21,Critérios!$B$20))))</f>
        <v/>
      </c>
      <c r="J15" s="10" t="str">
        <f>IF(H15="","",RANK(H15,$H$5:$H$54,0)+COUNTIF($H$5:H15,H15)-1)</f>
        <v/>
      </c>
      <c r="K15" s="9"/>
      <c r="L15" s="9"/>
      <c r="M15" s="11"/>
      <c r="N15" s="9"/>
    </row>
    <row r="16" spans="1:14" x14ac:dyDescent="0.3">
      <c r="A16" s="10" t="s">
        <v>97</v>
      </c>
      <c r="B16" s="9"/>
      <c r="C16" s="9"/>
      <c r="D16" s="9"/>
      <c r="E16" s="9"/>
      <c r="F16" s="11"/>
      <c r="G16" s="11"/>
      <c r="H16" s="10" t="str">
        <f t="shared" si="0"/>
        <v/>
      </c>
      <c r="I16" s="10" t="str">
        <f>IF(H16="","",IF(H16&gt;=Critérios!$C$23,Critérios!$B$23,IF(H16&gt;=Critérios!$C$22,Critérios!$B$22,IF(H16&gt;=Critérios!$C$21,Critérios!$B$21,Critérios!$B$20))))</f>
        <v/>
      </c>
      <c r="J16" s="10" t="str">
        <f>IF(H16="","",RANK(H16,$H$5:$H$54,0)+COUNTIF($H$5:H16,H16)-1)</f>
        <v/>
      </c>
      <c r="K16" s="9"/>
      <c r="L16" s="9"/>
      <c r="M16" s="11"/>
      <c r="N16" s="9"/>
    </row>
    <row r="17" spans="1:14" x14ac:dyDescent="0.3">
      <c r="A17" s="10" t="s">
        <v>98</v>
      </c>
      <c r="B17" s="9"/>
      <c r="C17" s="9"/>
      <c r="D17" s="9"/>
      <c r="E17" s="9"/>
      <c r="F17" s="11"/>
      <c r="G17" s="11"/>
      <c r="H17" s="10" t="str">
        <f t="shared" si="0"/>
        <v/>
      </c>
      <c r="I17" s="10" t="str">
        <f>IF(H17="","",IF(H17&gt;=Critérios!$C$23,Critérios!$B$23,IF(H17&gt;=Critérios!$C$22,Critérios!$B$22,IF(H17&gt;=Critérios!$C$21,Critérios!$B$21,Critérios!$B$20))))</f>
        <v/>
      </c>
      <c r="J17" s="10" t="str">
        <f>IF(H17="","",RANK(H17,$H$5:$H$54,0)+COUNTIF($H$5:H17,H17)-1)</f>
        <v/>
      </c>
      <c r="K17" s="9"/>
      <c r="L17" s="9"/>
      <c r="M17" s="11"/>
      <c r="N17" s="9"/>
    </row>
    <row r="18" spans="1:14" x14ac:dyDescent="0.3">
      <c r="A18" s="10" t="s">
        <v>99</v>
      </c>
      <c r="B18" s="9"/>
      <c r="C18" s="9"/>
      <c r="D18" s="9"/>
      <c r="E18" s="9"/>
      <c r="F18" s="11"/>
      <c r="G18" s="11"/>
      <c r="H18" s="10" t="str">
        <f t="shared" si="0"/>
        <v/>
      </c>
      <c r="I18" s="10" t="str">
        <f>IF(H18="","",IF(H18&gt;=Critérios!$C$23,Critérios!$B$23,IF(H18&gt;=Critérios!$C$22,Critérios!$B$22,IF(H18&gt;=Critérios!$C$21,Critérios!$B$21,Critérios!$B$20))))</f>
        <v/>
      </c>
      <c r="J18" s="10" t="str">
        <f>IF(H18="","",RANK(H18,$H$5:$H$54,0)+COUNTIF($H$5:H18,H18)-1)</f>
        <v/>
      </c>
      <c r="K18" s="9"/>
      <c r="L18" s="9"/>
      <c r="M18" s="11"/>
      <c r="N18" s="9"/>
    </row>
    <row r="19" spans="1:14" x14ac:dyDescent="0.3">
      <c r="A19" s="10" t="s">
        <v>100</v>
      </c>
      <c r="B19" s="9"/>
      <c r="C19" s="9"/>
      <c r="D19" s="9"/>
      <c r="E19" s="9"/>
      <c r="F19" s="11"/>
      <c r="G19" s="11"/>
      <c r="H19" s="10" t="str">
        <f t="shared" si="0"/>
        <v/>
      </c>
      <c r="I19" s="10" t="str">
        <f>IF(H19="","",IF(H19&gt;=Critérios!$C$23,Critérios!$B$23,IF(H19&gt;=Critérios!$C$22,Critérios!$B$22,IF(H19&gt;=Critérios!$C$21,Critérios!$B$21,Critérios!$B$20))))</f>
        <v/>
      </c>
      <c r="J19" s="10" t="str">
        <f>IF(H19="","",RANK(H19,$H$5:$H$54,0)+COUNTIF($H$5:H19,H19)-1)</f>
        <v/>
      </c>
      <c r="K19" s="9"/>
      <c r="L19" s="9"/>
      <c r="M19" s="11"/>
      <c r="N19" s="9"/>
    </row>
    <row r="20" spans="1:14" x14ac:dyDescent="0.3">
      <c r="A20" s="10" t="s">
        <v>101</v>
      </c>
      <c r="B20" s="9"/>
      <c r="C20" s="9"/>
      <c r="D20" s="9"/>
      <c r="E20" s="9"/>
      <c r="F20" s="11"/>
      <c r="G20" s="11"/>
      <c r="H20" s="10" t="str">
        <f t="shared" si="0"/>
        <v/>
      </c>
      <c r="I20" s="10" t="str">
        <f>IF(H20="","",IF(H20&gt;=Critérios!$C$23,Critérios!$B$23,IF(H20&gt;=Critérios!$C$22,Critérios!$B$22,IF(H20&gt;=Critérios!$C$21,Critérios!$B$21,Critérios!$B$20))))</f>
        <v/>
      </c>
      <c r="J20" s="10" t="str">
        <f>IF(H20="","",RANK(H20,$H$5:$H$54,0)+COUNTIF($H$5:H20,H20)-1)</f>
        <v/>
      </c>
      <c r="K20" s="9"/>
      <c r="L20" s="9"/>
      <c r="M20" s="11"/>
      <c r="N20" s="9"/>
    </row>
    <row r="21" spans="1:14" x14ac:dyDescent="0.3">
      <c r="A21" s="10" t="s">
        <v>102</v>
      </c>
      <c r="B21" s="9"/>
      <c r="C21" s="9"/>
      <c r="D21" s="9"/>
      <c r="E21" s="9"/>
      <c r="F21" s="11"/>
      <c r="G21" s="11"/>
      <c r="H21" s="10" t="str">
        <f t="shared" si="0"/>
        <v/>
      </c>
      <c r="I21" s="10" t="str">
        <f>IF(H21="","",IF(H21&gt;=Critérios!$C$23,Critérios!$B$23,IF(H21&gt;=Critérios!$C$22,Critérios!$B$22,IF(H21&gt;=Critérios!$C$21,Critérios!$B$21,Critérios!$B$20))))</f>
        <v/>
      </c>
      <c r="J21" s="10" t="str">
        <f>IF(H21="","",RANK(H21,$H$5:$H$54,0)+COUNTIF($H$5:H21,H21)-1)</f>
        <v/>
      </c>
      <c r="K21" s="9"/>
      <c r="L21" s="9"/>
      <c r="M21" s="11"/>
      <c r="N21" s="9"/>
    </row>
    <row r="22" spans="1:14" x14ac:dyDescent="0.3">
      <c r="A22" s="10" t="s">
        <v>103</v>
      </c>
      <c r="B22" s="9"/>
      <c r="C22" s="9"/>
      <c r="D22" s="9"/>
      <c r="E22" s="9"/>
      <c r="F22" s="11"/>
      <c r="G22" s="11"/>
      <c r="H22" s="10" t="str">
        <f t="shared" si="0"/>
        <v/>
      </c>
      <c r="I22" s="10" t="str">
        <f>IF(H22="","",IF(H22&gt;=Critérios!$C$23,Critérios!$B$23,IF(H22&gt;=Critérios!$C$22,Critérios!$B$22,IF(H22&gt;=Critérios!$C$21,Critérios!$B$21,Critérios!$B$20))))</f>
        <v/>
      </c>
      <c r="J22" s="10" t="str">
        <f>IF(H22="","",RANK(H22,$H$5:$H$54,0)+COUNTIF($H$5:H22,H22)-1)</f>
        <v/>
      </c>
      <c r="K22" s="9"/>
      <c r="L22" s="9"/>
      <c r="M22" s="11"/>
      <c r="N22" s="9"/>
    </row>
    <row r="23" spans="1:14" x14ac:dyDescent="0.3">
      <c r="A23" s="10" t="s">
        <v>104</v>
      </c>
      <c r="B23" s="9"/>
      <c r="C23" s="9"/>
      <c r="D23" s="9"/>
      <c r="E23" s="9"/>
      <c r="F23" s="11"/>
      <c r="G23" s="11"/>
      <c r="H23" s="10" t="str">
        <f t="shared" si="0"/>
        <v/>
      </c>
      <c r="I23" s="10" t="str">
        <f>IF(H23="","",IF(H23&gt;=Critérios!$C$23,Critérios!$B$23,IF(H23&gt;=Critérios!$C$22,Critérios!$B$22,IF(H23&gt;=Critérios!$C$21,Critérios!$B$21,Critérios!$B$20))))</f>
        <v/>
      </c>
      <c r="J23" s="10" t="str">
        <f>IF(H23="","",RANK(H23,$H$5:$H$54,0)+COUNTIF($H$5:H23,H23)-1)</f>
        <v/>
      </c>
      <c r="K23" s="9"/>
      <c r="L23" s="9"/>
      <c r="M23" s="11"/>
      <c r="N23" s="9"/>
    </row>
    <row r="24" spans="1:14" x14ac:dyDescent="0.3">
      <c r="A24" s="10" t="s">
        <v>105</v>
      </c>
      <c r="B24" s="9"/>
      <c r="C24" s="9"/>
      <c r="D24" s="9"/>
      <c r="E24" s="9"/>
      <c r="F24" s="11"/>
      <c r="G24" s="11"/>
      <c r="H24" s="10" t="str">
        <f t="shared" si="0"/>
        <v/>
      </c>
      <c r="I24" s="10" t="str">
        <f>IF(H24="","",IF(H24&gt;=Critérios!$C$23,Critérios!$B$23,IF(H24&gt;=Critérios!$C$22,Critérios!$B$22,IF(H24&gt;=Critérios!$C$21,Critérios!$B$21,Critérios!$B$20))))</f>
        <v/>
      </c>
      <c r="J24" s="10" t="str">
        <f>IF(H24="","",RANK(H24,$H$5:$H$54,0)+COUNTIF($H$5:H24,H24)-1)</f>
        <v/>
      </c>
      <c r="K24" s="9"/>
      <c r="L24" s="9"/>
      <c r="M24" s="11"/>
      <c r="N24" s="9"/>
    </row>
    <row r="25" spans="1:14" x14ac:dyDescent="0.3">
      <c r="A25" s="10" t="s">
        <v>106</v>
      </c>
      <c r="B25" s="9"/>
      <c r="C25" s="9"/>
      <c r="D25" s="9"/>
      <c r="E25" s="9"/>
      <c r="F25" s="11"/>
      <c r="G25" s="11"/>
      <c r="H25" s="10" t="str">
        <f t="shared" si="0"/>
        <v/>
      </c>
      <c r="I25" s="10" t="str">
        <f>IF(H25="","",IF(H25&gt;=Critérios!$C$23,Critérios!$B$23,IF(H25&gt;=Critérios!$C$22,Critérios!$B$22,IF(H25&gt;=Critérios!$C$21,Critérios!$B$21,Critérios!$B$20))))</f>
        <v/>
      </c>
      <c r="J25" s="10" t="str">
        <f>IF(H25="","",RANK(H25,$H$5:$H$54,0)+COUNTIF($H$5:H25,H25)-1)</f>
        <v/>
      </c>
      <c r="K25" s="9"/>
      <c r="L25" s="9"/>
      <c r="M25" s="11"/>
      <c r="N25" s="9"/>
    </row>
    <row r="26" spans="1:14" x14ac:dyDescent="0.3">
      <c r="A26" s="10" t="s">
        <v>107</v>
      </c>
      <c r="B26" s="9"/>
      <c r="C26" s="9"/>
      <c r="D26" s="9"/>
      <c r="E26" s="9"/>
      <c r="F26" s="11"/>
      <c r="G26" s="11"/>
      <c r="H26" s="10" t="str">
        <f t="shared" si="0"/>
        <v/>
      </c>
      <c r="I26" s="10" t="str">
        <f>IF(H26="","",IF(H26&gt;=Critérios!$C$23,Critérios!$B$23,IF(H26&gt;=Critérios!$C$22,Critérios!$B$22,IF(H26&gt;=Critérios!$C$21,Critérios!$B$21,Critérios!$B$20))))</f>
        <v/>
      </c>
      <c r="J26" s="10" t="str">
        <f>IF(H26="","",RANK(H26,$H$5:$H$54,0)+COUNTIF($H$5:H26,H26)-1)</f>
        <v/>
      </c>
      <c r="K26" s="9"/>
      <c r="L26" s="9"/>
      <c r="M26" s="11"/>
      <c r="N26" s="9"/>
    </row>
    <row r="27" spans="1:14" x14ac:dyDescent="0.3">
      <c r="A27" s="10" t="s">
        <v>108</v>
      </c>
      <c r="B27" s="9"/>
      <c r="C27" s="9"/>
      <c r="D27" s="9"/>
      <c r="E27" s="9"/>
      <c r="F27" s="11"/>
      <c r="G27" s="11"/>
      <c r="H27" s="10" t="str">
        <f t="shared" si="0"/>
        <v/>
      </c>
      <c r="I27" s="10" t="str">
        <f>IF(H27="","",IF(H27&gt;=Critérios!$C$23,Critérios!$B$23,IF(H27&gt;=Critérios!$C$22,Critérios!$B$22,IF(H27&gt;=Critérios!$C$21,Critérios!$B$21,Critérios!$B$20))))</f>
        <v/>
      </c>
      <c r="J27" s="10" t="str">
        <f>IF(H27="","",RANK(H27,$H$5:$H$54,0)+COUNTIF($H$5:H27,H27)-1)</f>
        <v/>
      </c>
      <c r="K27" s="9"/>
      <c r="L27" s="9"/>
      <c r="M27" s="11"/>
      <c r="N27" s="9"/>
    </row>
    <row r="28" spans="1:14" x14ac:dyDescent="0.3">
      <c r="A28" s="10" t="s">
        <v>109</v>
      </c>
      <c r="B28" s="9"/>
      <c r="C28" s="9"/>
      <c r="D28" s="9"/>
      <c r="E28" s="9"/>
      <c r="F28" s="11"/>
      <c r="G28" s="11"/>
      <c r="H28" s="10" t="str">
        <f t="shared" si="0"/>
        <v/>
      </c>
      <c r="I28" s="10" t="str">
        <f>IF(H28="","",IF(H28&gt;=Critérios!$C$23,Critérios!$B$23,IF(H28&gt;=Critérios!$C$22,Critérios!$B$22,IF(H28&gt;=Critérios!$C$21,Critérios!$B$21,Critérios!$B$20))))</f>
        <v/>
      </c>
      <c r="J28" s="10" t="str">
        <f>IF(H28="","",RANK(H28,$H$5:$H$54,0)+COUNTIF($H$5:H28,H28)-1)</f>
        <v/>
      </c>
      <c r="K28" s="9"/>
      <c r="L28" s="9"/>
      <c r="M28" s="11"/>
      <c r="N28" s="9"/>
    </row>
    <row r="29" spans="1:14" x14ac:dyDescent="0.3">
      <c r="A29" s="10" t="s">
        <v>110</v>
      </c>
      <c r="B29" s="9"/>
      <c r="C29" s="9"/>
      <c r="D29" s="9"/>
      <c r="E29" s="9"/>
      <c r="F29" s="11"/>
      <c r="G29" s="11"/>
      <c r="H29" s="10" t="str">
        <f t="shared" si="0"/>
        <v/>
      </c>
      <c r="I29" s="10" t="str">
        <f>IF(H29="","",IF(H29&gt;=Critérios!$C$23,Critérios!$B$23,IF(H29&gt;=Critérios!$C$22,Critérios!$B$22,IF(H29&gt;=Critérios!$C$21,Critérios!$B$21,Critérios!$B$20))))</f>
        <v/>
      </c>
      <c r="J29" s="10" t="str">
        <f>IF(H29="","",RANK(H29,$H$5:$H$54,0)+COUNTIF($H$5:H29,H29)-1)</f>
        <v/>
      </c>
      <c r="K29" s="9"/>
      <c r="L29" s="9"/>
      <c r="M29" s="11"/>
      <c r="N29" s="9"/>
    </row>
    <row r="30" spans="1:14" x14ac:dyDescent="0.3">
      <c r="A30" s="10" t="s">
        <v>111</v>
      </c>
      <c r="B30" s="9"/>
      <c r="C30" s="9"/>
      <c r="D30" s="9"/>
      <c r="E30" s="9"/>
      <c r="F30" s="11"/>
      <c r="G30" s="11"/>
      <c r="H30" s="10" t="str">
        <f t="shared" si="0"/>
        <v/>
      </c>
      <c r="I30" s="10" t="str">
        <f>IF(H30="","",IF(H30&gt;=Critérios!$C$23,Critérios!$B$23,IF(H30&gt;=Critérios!$C$22,Critérios!$B$22,IF(H30&gt;=Critérios!$C$21,Critérios!$B$21,Critérios!$B$20))))</f>
        <v/>
      </c>
      <c r="J30" s="10" t="str">
        <f>IF(H30="","",RANK(H30,$H$5:$H$54,0)+COUNTIF($H$5:H30,H30)-1)</f>
        <v/>
      </c>
      <c r="K30" s="9"/>
      <c r="L30" s="9"/>
      <c r="M30" s="11"/>
      <c r="N30" s="9"/>
    </row>
    <row r="31" spans="1:14" x14ac:dyDescent="0.3">
      <c r="A31" s="10" t="s">
        <v>112</v>
      </c>
      <c r="B31" s="9"/>
      <c r="C31" s="9"/>
      <c r="D31" s="9"/>
      <c r="E31" s="9"/>
      <c r="F31" s="11"/>
      <c r="G31" s="11"/>
      <c r="H31" s="10" t="str">
        <f t="shared" si="0"/>
        <v/>
      </c>
      <c r="I31" s="10" t="str">
        <f>IF(H31="","",IF(H31&gt;=Critérios!$C$23,Critérios!$B$23,IF(H31&gt;=Critérios!$C$22,Critérios!$B$22,IF(H31&gt;=Critérios!$C$21,Critérios!$B$21,Critérios!$B$20))))</f>
        <v/>
      </c>
      <c r="J31" s="10" t="str">
        <f>IF(H31="","",RANK(H31,$H$5:$H$54,0)+COUNTIF($H$5:H31,H31)-1)</f>
        <v/>
      </c>
      <c r="K31" s="9"/>
      <c r="L31" s="9"/>
      <c r="M31" s="11"/>
      <c r="N31" s="9"/>
    </row>
    <row r="32" spans="1:14" x14ac:dyDescent="0.3">
      <c r="A32" s="10" t="s">
        <v>113</v>
      </c>
      <c r="B32" s="9"/>
      <c r="C32" s="9"/>
      <c r="D32" s="9"/>
      <c r="E32" s="9"/>
      <c r="F32" s="11"/>
      <c r="G32" s="11"/>
      <c r="H32" s="10" t="str">
        <f t="shared" si="0"/>
        <v/>
      </c>
      <c r="I32" s="10" t="str">
        <f>IF(H32="","",IF(H32&gt;=Critérios!$C$23,Critérios!$B$23,IF(H32&gt;=Critérios!$C$22,Critérios!$B$22,IF(H32&gt;=Critérios!$C$21,Critérios!$B$21,Critérios!$B$20))))</f>
        <v/>
      </c>
      <c r="J32" s="10" t="str">
        <f>IF(H32="","",RANK(H32,$H$5:$H$54,0)+COUNTIF($H$5:H32,H32)-1)</f>
        <v/>
      </c>
      <c r="K32" s="9"/>
      <c r="L32" s="9"/>
      <c r="M32" s="11"/>
      <c r="N32" s="9"/>
    </row>
    <row r="33" spans="1:14" x14ac:dyDescent="0.3">
      <c r="A33" s="10" t="s">
        <v>114</v>
      </c>
      <c r="B33" s="9"/>
      <c r="C33" s="9"/>
      <c r="D33" s="9"/>
      <c r="E33" s="9"/>
      <c r="F33" s="11"/>
      <c r="G33" s="11"/>
      <c r="H33" s="10" t="str">
        <f t="shared" si="0"/>
        <v/>
      </c>
      <c r="I33" s="10" t="str">
        <f>IF(H33="","",IF(H33&gt;=Critérios!$C$23,Critérios!$B$23,IF(H33&gt;=Critérios!$C$22,Critérios!$B$22,IF(H33&gt;=Critérios!$C$21,Critérios!$B$21,Critérios!$B$20))))</f>
        <v/>
      </c>
      <c r="J33" s="10" t="str">
        <f>IF(H33="","",RANK(H33,$H$5:$H$54,0)+COUNTIF($H$5:H33,H33)-1)</f>
        <v/>
      </c>
      <c r="K33" s="9"/>
      <c r="L33" s="9"/>
      <c r="M33" s="11"/>
      <c r="N33" s="9"/>
    </row>
    <row r="34" spans="1:14" x14ac:dyDescent="0.3">
      <c r="A34" s="10" t="s">
        <v>115</v>
      </c>
      <c r="B34" s="9"/>
      <c r="C34" s="9"/>
      <c r="D34" s="9"/>
      <c r="E34" s="9"/>
      <c r="F34" s="11"/>
      <c r="G34" s="11"/>
      <c r="H34" s="10" t="str">
        <f t="shared" si="0"/>
        <v/>
      </c>
      <c r="I34" s="10" t="str">
        <f>IF(H34="","",IF(H34&gt;=Critérios!$C$23,Critérios!$B$23,IF(H34&gt;=Critérios!$C$22,Critérios!$B$22,IF(H34&gt;=Critérios!$C$21,Critérios!$B$21,Critérios!$B$20))))</f>
        <v/>
      </c>
      <c r="J34" s="10" t="str">
        <f>IF(H34="","",RANK(H34,$H$5:$H$54,0)+COUNTIF($H$5:H34,H34)-1)</f>
        <v/>
      </c>
      <c r="K34" s="9"/>
      <c r="L34" s="9"/>
      <c r="M34" s="11"/>
      <c r="N34" s="9"/>
    </row>
    <row r="35" spans="1:14" x14ac:dyDescent="0.3">
      <c r="A35" s="10" t="s">
        <v>116</v>
      </c>
      <c r="B35" s="9"/>
      <c r="C35" s="9"/>
      <c r="D35" s="9"/>
      <c r="E35" s="9"/>
      <c r="F35" s="11"/>
      <c r="G35" s="11"/>
      <c r="H35" s="10" t="str">
        <f t="shared" si="0"/>
        <v/>
      </c>
      <c r="I35" s="10" t="str">
        <f>IF(H35="","",IF(H35&gt;=Critérios!$C$23,Critérios!$B$23,IF(H35&gt;=Critérios!$C$22,Critérios!$B$22,IF(H35&gt;=Critérios!$C$21,Critérios!$B$21,Critérios!$B$20))))</f>
        <v/>
      </c>
      <c r="J35" s="10" t="str">
        <f>IF(H35="","",RANK(H35,$H$5:$H$54,0)+COUNTIF($H$5:H35,H35)-1)</f>
        <v/>
      </c>
      <c r="K35" s="9"/>
      <c r="L35" s="9"/>
      <c r="M35" s="11"/>
      <c r="N35" s="9"/>
    </row>
    <row r="36" spans="1:14" x14ac:dyDescent="0.3">
      <c r="A36" s="10" t="s">
        <v>117</v>
      </c>
      <c r="B36" s="9"/>
      <c r="C36" s="9"/>
      <c r="D36" s="9"/>
      <c r="E36" s="9"/>
      <c r="F36" s="11"/>
      <c r="G36" s="11"/>
      <c r="H36" s="10" t="str">
        <f t="shared" si="0"/>
        <v/>
      </c>
      <c r="I36" s="10" t="str">
        <f>IF(H36="","",IF(H36&gt;=Critérios!$C$23,Critérios!$B$23,IF(H36&gt;=Critérios!$C$22,Critérios!$B$22,IF(H36&gt;=Critérios!$C$21,Critérios!$B$21,Critérios!$B$20))))</f>
        <v/>
      </c>
      <c r="J36" s="10" t="str">
        <f>IF(H36="","",RANK(H36,$H$5:$H$54,0)+COUNTIF($H$5:H36,H36)-1)</f>
        <v/>
      </c>
      <c r="K36" s="9"/>
      <c r="L36" s="9"/>
      <c r="M36" s="11"/>
      <c r="N36" s="9"/>
    </row>
    <row r="37" spans="1:14" x14ac:dyDescent="0.3">
      <c r="A37" s="10" t="s">
        <v>118</v>
      </c>
      <c r="B37" s="9"/>
      <c r="C37" s="9"/>
      <c r="D37" s="9"/>
      <c r="E37" s="9"/>
      <c r="F37" s="11"/>
      <c r="G37" s="11"/>
      <c r="H37" s="10" t="str">
        <f t="shared" ref="H37:H68" si="1">IF(OR(F37="",G37=""),"",F37*G37)</f>
        <v/>
      </c>
      <c r="I37" s="10" t="str">
        <f>IF(H37="","",IF(H37&gt;=Critérios!$C$23,Critérios!$B$23,IF(H37&gt;=Critérios!$C$22,Critérios!$B$22,IF(H37&gt;=Critérios!$C$21,Critérios!$B$21,Critérios!$B$20))))</f>
        <v/>
      </c>
      <c r="J37" s="10" t="str">
        <f>IF(H37="","",RANK(H37,$H$5:$H$54,0)+COUNTIF($H$5:H37,H37)-1)</f>
        <v/>
      </c>
      <c r="K37" s="9"/>
      <c r="L37" s="9"/>
      <c r="M37" s="11"/>
      <c r="N37" s="9"/>
    </row>
    <row r="38" spans="1:14" x14ac:dyDescent="0.3">
      <c r="A38" s="10" t="s">
        <v>119</v>
      </c>
      <c r="B38" s="9"/>
      <c r="C38" s="9"/>
      <c r="D38" s="9"/>
      <c r="E38" s="9"/>
      <c r="F38" s="11"/>
      <c r="G38" s="11"/>
      <c r="H38" s="10" t="str">
        <f t="shared" si="1"/>
        <v/>
      </c>
      <c r="I38" s="10" t="str">
        <f>IF(H38="","",IF(H38&gt;=Critérios!$C$23,Critérios!$B$23,IF(H38&gt;=Critérios!$C$22,Critérios!$B$22,IF(H38&gt;=Critérios!$C$21,Critérios!$B$21,Critérios!$B$20))))</f>
        <v/>
      </c>
      <c r="J38" s="10" t="str">
        <f>IF(H38="","",RANK(H38,$H$5:$H$54,0)+COUNTIF($H$5:H38,H38)-1)</f>
        <v/>
      </c>
      <c r="K38" s="9"/>
      <c r="L38" s="9"/>
      <c r="M38" s="11"/>
      <c r="N38" s="9"/>
    </row>
    <row r="39" spans="1:14" x14ac:dyDescent="0.3">
      <c r="A39" s="10" t="s">
        <v>120</v>
      </c>
      <c r="B39" s="9"/>
      <c r="C39" s="9"/>
      <c r="D39" s="9"/>
      <c r="E39" s="9"/>
      <c r="F39" s="11"/>
      <c r="G39" s="11"/>
      <c r="H39" s="10" t="str">
        <f t="shared" si="1"/>
        <v/>
      </c>
      <c r="I39" s="10" t="str">
        <f>IF(H39="","",IF(H39&gt;=Critérios!$C$23,Critérios!$B$23,IF(H39&gt;=Critérios!$C$22,Critérios!$B$22,IF(H39&gt;=Critérios!$C$21,Critérios!$B$21,Critérios!$B$20))))</f>
        <v/>
      </c>
      <c r="J39" s="10" t="str">
        <f>IF(H39="","",RANK(H39,$H$5:$H$54,0)+COUNTIF($H$5:H39,H39)-1)</f>
        <v/>
      </c>
      <c r="K39" s="9"/>
      <c r="L39" s="9"/>
      <c r="M39" s="11"/>
      <c r="N39" s="9"/>
    </row>
    <row r="40" spans="1:14" x14ac:dyDescent="0.3">
      <c r="A40" s="10" t="s">
        <v>121</v>
      </c>
      <c r="B40" s="9"/>
      <c r="C40" s="9"/>
      <c r="D40" s="9"/>
      <c r="E40" s="9"/>
      <c r="F40" s="11"/>
      <c r="G40" s="11"/>
      <c r="H40" s="10" t="str">
        <f t="shared" si="1"/>
        <v/>
      </c>
      <c r="I40" s="10" t="str">
        <f>IF(H40="","",IF(H40&gt;=Critérios!$C$23,Critérios!$B$23,IF(H40&gt;=Critérios!$C$22,Critérios!$B$22,IF(H40&gt;=Critérios!$C$21,Critérios!$B$21,Critérios!$B$20))))</f>
        <v/>
      </c>
      <c r="J40" s="10" t="str">
        <f>IF(H40="","",RANK(H40,$H$5:$H$54,0)+COUNTIF($H$5:H40,H40)-1)</f>
        <v/>
      </c>
      <c r="K40" s="9"/>
      <c r="L40" s="9"/>
      <c r="M40" s="11"/>
      <c r="N40" s="9"/>
    </row>
    <row r="41" spans="1:14" x14ac:dyDescent="0.3">
      <c r="A41" s="10" t="s">
        <v>122</v>
      </c>
      <c r="B41" s="9"/>
      <c r="C41" s="9"/>
      <c r="D41" s="9"/>
      <c r="E41" s="9"/>
      <c r="F41" s="11"/>
      <c r="G41" s="11"/>
      <c r="H41" s="10" t="str">
        <f t="shared" si="1"/>
        <v/>
      </c>
      <c r="I41" s="10" t="str">
        <f>IF(H41="","",IF(H41&gt;=Critérios!$C$23,Critérios!$B$23,IF(H41&gt;=Critérios!$C$22,Critérios!$B$22,IF(H41&gt;=Critérios!$C$21,Critérios!$B$21,Critérios!$B$20))))</f>
        <v/>
      </c>
      <c r="J41" s="10" t="str">
        <f>IF(H41="","",RANK(H41,$H$5:$H$54,0)+COUNTIF($H$5:H41,H41)-1)</f>
        <v/>
      </c>
      <c r="K41" s="9"/>
      <c r="L41" s="9"/>
      <c r="M41" s="11"/>
      <c r="N41" s="9"/>
    </row>
    <row r="42" spans="1:14" x14ac:dyDescent="0.3">
      <c r="A42" s="10" t="s">
        <v>123</v>
      </c>
      <c r="B42" s="9"/>
      <c r="C42" s="9"/>
      <c r="D42" s="9"/>
      <c r="E42" s="9"/>
      <c r="F42" s="11"/>
      <c r="G42" s="11"/>
      <c r="H42" s="10" t="str">
        <f t="shared" si="1"/>
        <v/>
      </c>
      <c r="I42" s="10" t="str">
        <f>IF(H42="","",IF(H42&gt;=Critérios!$C$23,Critérios!$B$23,IF(H42&gt;=Critérios!$C$22,Critérios!$B$22,IF(H42&gt;=Critérios!$C$21,Critérios!$B$21,Critérios!$B$20))))</f>
        <v/>
      </c>
      <c r="J42" s="10" t="str">
        <f>IF(H42="","",RANK(H42,$H$5:$H$54,0)+COUNTIF($H$5:H42,H42)-1)</f>
        <v/>
      </c>
      <c r="K42" s="9"/>
      <c r="L42" s="9"/>
      <c r="M42" s="11"/>
      <c r="N42" s="9"/>
    </row>
    <row r="43" spans="1:14" x14ac:dyDescent="0.3">
      <c r="A43" s="10" t="s">
        <v>124</v>
      </c>
      <c r="B43" s="9"/>
      <c r="C43" s="9"/>
      <c r="D43" s="9"/>
      <c r="E43" s="9"/>
      <c r="F43" s="11"/>
      <c r="G43" s="11"/>
      <c r="H43" s="10" t="str">
        <f t="shared" si="1"/>
        <v/>
      </c>
      <c r="I43" s="10" t="str">
        <f>IF(H43="","",IF(H43&gt;=Critérios!$C$23,Critérios!$B$23,IF(H43&gt;=Critérios!$C$22,Critérios!$B$22,IF(H43&gt;=Critérios!$C$21,Critérios!$B$21,Critérios!$B$20))))</f>
        <v/>
      </c>
      <c r="J43" s="10" t="str">
        <f>IF(H43="","",RANK(H43,$H$5:$H$54,0)+COUNTIF($H$5:H43,H43)-1)</f>
        <v/>
      </c>
      <c r="K43" s="9"/>
      <c r="L43" s="9"/>
      <c r="M43" s="11"/>
      <c r="N43" s="9"/>
    </row>
    <row r="44" spans="1:14" x14ac:dyDescent="0.3">
      <c r="A44" s="10" t="s">
        <v>125</v>
      </c>
      <c r="B44" s="9"/>
      <c r="C44" s="9"/>
      <c r="D44" s="9"/>
      <c r="E44" s="9"/>
      <c r="F44" s="11"/>
      <c r="G44" s="11"/>
      <c r="H44" s="10" t="str">
        <f t="shared" si="1"/>
        <v/>
      </c>
      <c r="I44" s="10" t="str">
        <f>IF(H44="","",IF(H44&gt;=Critérios!$C$23,Critérios!$B$23,IF(H44&gt;=Critérios!$C$22,Critérios!$B$22,IF(H44&gt;=Critérios!$C$21,Critérios!$B$21,Critérios!$B$20))))</f>
        <v/>
      </c>
      <c r="J44" s="10" t="str">
        <f>IF(H44="","",RANK(H44,$H$5:$H$54,0)+COUNTIF($H$5:H44,H44)-1)</f>
        <v/>
      </c>
      <c r="K44" s="9"/>
      <c r="L44" s="9"/>
      <c r="M44" s="11"/>
      <c r="N44" s="9"/>
    </row>
    <row r="45" spans="1:14" x14ac:dyDescent="0.3">
      <c r="A45" s="10" t="s">
        <v>126</v>
      </c>
      <c r="B45" s="9"/>
      <c r="C45" s="9"/>
      <c r="D45" s="9"/>
      <c r="E45" s="9"/>
      <c r="F45" s="11"/>
      <c r="G45" s="11"/>
      <c r="H45" s="10" t="str">
        <f t="shared" si="1"/>
        <v/>
      </c>
      <c r="I45" s="10" t="str">
        <f>IF(H45="","",IF(H45&gt;=Critérios!$C$23,Critérios!$B$23,IF(H45&gt;=Critérios!$C$22,Critérios!$B$22,IF(H45&gt;=Critérios!$C$21,Critérios!$B$21,Critérios!$B$20))))</f>
        <v/>
      </c>
      <c r="J45" s="10" t="str">
        <f>IF(H45="","",RANK(H45,$H$5:$H$54,0)+COUNTIF($H$5:H45,H45)-1)</f>
        <v/>
      </c>
      <c r="K45" s="9"/>
      <c r="L45" s="9"/>
      <c r="M45" s="11"/>
      <c r="N45" s="9"/>
    </row>
    <row r="46" spans="1:14" x14ac:dyDescent="0.3">
      <c r="A46" s="10" t="s">
        <v>127</v>
      </c>
      <c r="B46" s="9"/>
      <c r="C46" s="9"/>
      <c r="D46" s="9"/>
      <c r="E46" s="9"/>
      <c r="F46" s="11"/>
      <c r="G46" s="11"/>
      <c r="H46" s="10" t="str">
        <f t="shared" si="1"/>
        <v/>
      </c>
      <c r="I46" s="10" t="str">
        <f>IF(H46="","",IF(H46&gt;=Critérios!$C$23,Critérios!$B$23,IF(H46&gt;=Critérios!$C$22,Critérios!$B$22,IF(H46&gt;=Critérios!$C$21,Critérios!$B$21,Critérios!$B$20))))</f>
        <v/>
      </c>
      <c r="J46" s="10" t="str">
        <f>IF(H46="","",RANK(H46,$H$5:$H$54,0)+COUNTIF($H$5:H46,H46)-1)</f>
        <v/>
      </c>
      <c r="K46" s="9"/>
      <c r="L46" s="9"/>
      <c r="M46" s="11"/>
      <c r="N46" s="9"/>
    </row>
    <row r="47" spans="1:14" x14ac:dyDescent="0.3">
      <c r="A47" s="10" t="s">
        <v>128</v>
      </c>
      <c r="B47" s="9"/>
      <c r="C47" s="9"/>
      <c r="D47" s="9"/>
      <c r="E47" s="9"/>
      <c r="F47" s="11"/>
      <c r="G47" s="11"/>
      <c r="H47" s="10" t="str">
        <f t="shared" si="1"/>
        <v/>
      </c>
      <c r="I47" s="10" t="str">
        <f>IF(H47="","",IF(H47&gt;=Critérios!$C$23,Critérios!$B$23,IF(H47&gt;=Critérios!$C$22,Critérios!$B$22,IF(H47&gt;=Critérios!$C$21,Critérios!$B$21,Critérios!$B$20))))</f>
        <v/>
      </c>
      <c r="J47" s="10" t="str">
        <f>IF(H47="","",RANK(H47,$H$5:$H$54,0)+COUNTIF($H$5:H47,H47)-1)</f>
        <v/>
      </c>
      <c r="K47" s="9"/>
      <c r="L47" s="9"/>
      <c r="M47" s="11"/>
      <c r="N47" s="9"/>
    </row>
    <row r="48" spans="1:14" x14ac:dyDescent="0.3">
      <c r="A48" s="10" t="s">
        <v>129</v>
      </c>
      <c r="B48" s="9"/>
      <c r="C48" s="9"/>
      <c r="D48" s="9"/>
      <c r="E48" s="9"/>
      <c r="F48" s="11"/>
      <c r="G48" s="11"/>
      <c r="H48" s="10" t="str">
        <f t="shared" si="1"/>
        <v/>
      </c>
      <c r="I48" s="10" t="str">
        <f>IF(H48="","",IF(H48&gt;=Critérios!$C$23,Critérios!$B$23,IF(H48&gt;=Critérios!$C$22,Critérios!$B$22,IF(H48&gt;=Critérios!$C$21,Critérios!$B$21,Critérios!$B$20))))</f>
        <v/>
      </c>
      <c r="J48" s="10" t="str">
        <f>IF(H48="","",RANK(H48,$H$5:$H$54,0)+COUNTIF($H$5:H48,H48)-1)</f>
        <v/>
      </c>
      <c r="K48" s="9"/>
      <c r="L48" s="9"/>
      <c r="M48" s="11"/>
      <c r="N48" s="9"/>
    </row>
    <row r="49" spans="1:14" x14ac:dyDescent="0.3">
      <c r="A49" s="10" t="s">
        <v>130</v>
      </c>
      <c r="B49" s="9"/>
      <c r="C49" s="9"/>
      <c r="D49" s="9"/>
      <c r="E49" s="9"/>
      <c r="F49" s="11"/>
      <c r="G49" s="11"/>
      <c r="H49" s="10" t="str">
        <f t="shared" si="1"/>
        <v/>
      </c>
      <c r="I49" s="10" t="str">
        <f>IF(H49="","",IF(H49&gt;=Critérios!$C$23,Critérios!$B$23,IF(H49&gt;=Critérios!$C$22,Critérios!$B$22,IF(H49&gt;=Critérios!$C$21,Critérios!$B$21,Critérios!$B$20))))</f>
        <v/>
      </c>
      <c r="J49" s="10" t="str">
        <f>IF(H49="","",RANK(H49,$H$5:$H$54,0)+COUNTIF($H$5:H49,H49)-1)</f>
        <v/>
      </c>
      <c r="K49" s="9"/>
      <c r="L49" s="9"/>
      <c r="M49" s="11"/>
      <c r="N49" s="9"/>
    </row>
    <row r="50" spans="1:14" x14ac:dyDescent="0.3">
      <c r="A50" s="10" t="s">
        <v>131</v>
      </c>
      <c r="B50" s="9"/>
      <c r="C50" s="9"/>
      <c r="D50" s="9"/>
      <c r="E50" s="9"/>
      <c r="F50" s="11"/>
      <c r="G50" s="11"/>
      <c r="H50" s="10" t="str">
        <f t="shared" si="1"/>
        <v/>
      </c>
      <c r="I50" s="10" t="str">
        <f>IF(H50="","",IF(H50&gt;=Critérios!$C$23,Critérios!$B$23,IF(H50&gt;=Critérios!$C$22,Critérios!$B$22,IF(H50&gt;=Critérios!$C$21,Critérios!$B$21,Critérios!$B$20))))</f>
        <v/>
      </c>
      <c r="J50" s="10" t="str">
        <f>IF(H50="","",RANK(H50,$H$5:$H$54,0)+COUNTIF($H$5:H50,H50)-1)</f>
        <v/>
      </c>
      <c r="K50" s="9"/>
      <c r="L50" s="9"/>
      <c r="M50" s="11"/>
      <c r="N50" s="9"/>
    </row>
    <row r="51" spans="1:14" x14ac:dyDescent="0.3">
      <c r="A51" s="10" t="s">
        <v>132</v>
      </c>
      <c r="B51" s="9"/>
      <c r="C51" s="9"/>
      <c r="D51" s="9"/>
      <c r="E51" s="9"/>
      <c r="F51" s="11"/>
      <c r="G51" s="11"/>
      <c r="H51" s="10" t="str">
        <f t="shared" si="1"/>
        <v/>
      </c>
      <c r="I51" s="10" t="str">
        <f>IF(H51="","",IF(H51&gt;=Critérios!$C$23,Critérios!$B$23,IF(H51&gt;=Critérios!$C$22,Critérios!$B$22,IF(H51&gt;=Critérios!$C$21,Critérios!$B$21,Critérios!$B$20))))</f>
        <v/>
      </c>
      <c r="J51" s="10" t="str">
        <f>IF(H51="","",RANK(H51,$H$5:$H$54,0)+COUNTIF($H$5:H51,H51)-1)</f>
        <v/>
      </c>
      <c r="K51" s="9"/>
      <c r="L51" s="9"/>
      <c r="M51" s="11"/>
      <c r="N51" s="9"/>
    </row>
    <row r="52" spans="1:14" x14ac:dyDescent="0.3">
      <c r="A52" s="10" t="s">
        <v>133</v>
      </c>
      <c r="B52" s="9"/>
      <c r="C52" s="9"/>
      <c r="D52" s="9"/>
      <c r="E52" s="9"/>
      <c r="F52" s="11"/>
      <c r="G52" s="11"/>
      <c r="H52" s="10" t="str">
        <f t="shared" si="1"/>
        <v/>
      </c>
      <c r="I52" s="10" t="str">
        <f>IF(H52="","",IF(H52&gt;=Critérios!$C$23,Critérios!$B$23,IF(H52&gt;=Critérios!$C$22,Critérios!$B$22,IF(H52&gt;=Critérios!$C$21,Critérios!$B$21,Critérios!$B$20))))</f>
        <v/>
      </c>
      <c r="J52" s="10" t="str">
        <f>IF(H52="","",RANK(H52,$H$5:$H$54,0)+COUNTIF($H$5:H52,H52)-1)</f>
        <v/>
      </c>
      <c r="K52" s="9"/>
      <c r="L52" s="9"/>
      <c r="M52" s="11"/>
      <c r="N52" s="9"/>
    </row>
    <row r="53" spans="1:14" x14ac:dyDescent="0.3">
      <c r="A53" s="10" t="s">
        <v>134</v>
      </c>
      <c r="B53" s="9"/>
      <c r="C53" s="9"/>
      <c r="D53" s="9"/>
      <c r="E53" s="9"/>
      <c r="F53" s="11"/>
      <c r="G53" s="11"/>
      <c r="H53" s="10" t="str">
        <f t="shared" si="1"/>
        <v/>
      </c>
      <c r="I53" s="10" t="str">
        <f>IF(H53="","",IF(H53&gt;=Critérios!$C$23,Critérios!$B$23,IF(H53&gt;=Critérios!$C$22,Critérios!$B$22,IF(H53&gt;=Critérios!$C$21,Critérios!$B$21,Critérios!$B$20))))</f>
        <v/>
      </c>
      <c r="J53" s="10" t="str">
        <f>IF(H53="","",RANK(H53,$H$5:$H$54,0)+COUNTIF($H$5:H53,H53)-1)</f>
        <v/>
      </c>
      <c r="K53" s="9"/>
      <c r="L53" s="9"/>
      <c r="M53" s="11"/>
      <c r="N53" s="9"/>
    </row>
    <row r="54" spans="1:14" x14ac:dyDescent="0.3">
      <c r="A54" s="10" t="s">
        <v>135</v>
      </c>
      <c r="B54" s="9"/>
      <c r="C54" s="9"/>
      <c r="D54" s="9"/>
      <c r="E54" s="9"/>
      <c r="F54" s="11"/>
      <c r="G54" s="11"/>
      <c r="H54" s="10" t="str">
        <f t="shared" si="1"/>
        <v/>
      </c>
      <c r="I54" s="10" t="str">
        <f>IF(H54="","",IF(H54&gt;=Critérios!$C$23,Critérios!$B$23,IF(H54&gt;=Critérios!$C$22,Critérios!$B$22,IF(H54&gt;=Critérios!$C$21,Critérios!$B$21,Critérios!$B$20))))</f>
        <v/>
      </c>
      <c r="J54" s="10" t="str">
        <f>IF(H54="","",RANK(H54,$H$5:$H$54,0)+COUNTIF($H$5:H54,H54)-1)</f>
        <v/>
      </c>
      <c r="K54" s="9"/>
      <c r="L54" s="9"/>
      <c r="M54" s="11"/>
      <c r="N54" s="9"/>
    </row>
  </sheetData>
  <conditionalFormatting sqref="H5:H54">
    <cfRule type="expression" dxfId="7" priority="2">
      <formula>I5="Crítico"</formula>
    </cfRule>
    <cfRule type="expression" dxfId="6" priority="4">
      <formula>I5="Alto"</formula>
    </cfRule>
    <cfRule type="expression" dxfId="5" priority="6">
      <formula>I5="Médio"</formula>
    </cfRule>
    <cfRule type="expression" dxfId="4" priority="8">
      <formula>I5="Baixo"</formula>
    </cfRule>
  </conditionalFormatting>
  <conditionalFormatting sqref="I5:I54">
    <cfRule type="expression" dxfId="3" priority="1">
      <formula>I5="Crítico"</formula>
    </cfRule>
    <cfRule type="expression" dxfId="2" priority="3">
      <formula>I5="Alto"</formula>
    </cfRule>
    <cfRule type="expression" dxfId="1" priority="5">
      <formula>I5="Médio"</formula>
    </cfRule>
    <cfRule type="expression" dxfId="0" priority="7">
      <formula>I5="Baixo"</formula>
    </cfRule>
  </conditionalFormatting>
  <dataValidations count="2">
    <dataValidation type="whole" allowBlank="1" showInputMessage="1" showErrorMessage="1" errorTitle="Valor inválido" error="Use um número inteiro de 1 a 5." sqref="F5:G54" xr:uid="{00000000-0002-0000-0200-000000000000}">
      <formula1>1</formula1>
      <formula2>5</formula2>
    </dataValidation>
    <dataValidation type="list" allowBlank="1" showInputMessage="1" showErrorMessage="1" sqref="N5:N54" xr:uid="{00000000-0002-0000-0200-000001000000}">
      <formula1>"Aberto,Em andamento,Concluído,Cancelado"</formula1>
    </dataValidation>
  </dataValidations>
  <pageMargins left="0.75" right="0.75" top="1" bottom="1" header="0.5" footer="0.5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showGridLines="0" workbookViewId="0"/>
  </sheetViews>
  <sheetFormatPr defaultRowHeight="14.4" x14ac:dyDescent="0.3"/>
  <cols>
    <col min="1" max="1" width="6" customWidth="1"/>
    <col min="2" max="2" width="18" customWidth="1"/>
    <col min="3" max="7" width="16" customWidth="1"/>
  </cols>
  <sheetData>
    <row r="1" spans="1:7" ht="17.399999999999999" x14ac:dyDescent="0.3">
      <c r="A1" s="1" t="s">
        <v>136</v>
      </c>
    </row>
    <row r="2" spans="1:7" x14ac:dyDescent="0.3">
      <c r="A2" s="2" t="s">
        <v>1</v>
      </c>
    </row>
    <row r="3" spans="1:7" x14ac:dyDescent="0.3">
      <c r="A3" s="6" t="s">
        <v>137</v>
      </c>
    </row>
    <row r="5" spans="1:7" x14ac:dyDescent="0.3">
      <c r="C5" s="13" t="s">
        <v>138</v>
      </c>
    </row>
    <row r="6" spans="1:7" x14ac:dyDescent="0.3">
      <c r="C6" s="14" t="str">
        <f>Critérios!$A$13&amp;" "&amp;Critérios!$B$13</f>
        <v>1 Insignificante</v>
      </c>
      <c r="D6" s="14" t="str">
        <f>Critérios!$A$14&amp;" "&amp;Critérios!$B$14</f>
        <v>2 Menor</v>
      </c>
      <c r="E6" s="14" t="str">
        <f>Critérios!$A$15&amp;" "&amp;Critérios!$B$15</f>
        <v>3 Moderado</v>
      </c>
      <c r="F6" s="14" t="str">
        <f>Critérios!$A$16&amp;" "&amp;Critérios!$B$16</f>
        <v>4 Maior</v>
      </c>
      <c r="G6" s="14" t="str">
        <f>Critérios!$A$17&amp;" "&amp;Critérios!$B$17</f>
        <v>5 Crítico</v>
      </c>
    </row>
    <row r="7" spans="1:7" ht="42" customHeight="1" x14ac:dyDescent="0.3">
      <c r="A7" s="26" t="s">
        <v>139</v>
      </c>
      <c r="B7" s="15" t="str">
        <f>Critérios!$A$10&amp;" "&amp;Critérios!$B$10</f>
        <v>5 Quase certa</v>
      </c>
      <c r="C7" s="16">
        <f>COUNTIFS('Registro de Riscos'!$F$5:$F$54,5,'Registro de Riscos'!$G$5:$G$54,1)</f>
        <v>0</v>
      </c>
      <c r="D7" s="17">
        <f>COUNTIFS('Registro de Riscos'!$F$5:$F$54,5,'Registro de Riscos'!$G$5:$G$54,2)</f>
        <v>0</v>
      </c>
      <c r="E7" s="17">
        <f>COUNTIFS('Registro de Riscos'!$F$5:$F$54,5,'Registro de Riscos'!$G$5:$G$54,3)</f>
        <v>0</v>
      </c>
      <c r="F7" s="18">
        <f>COUNTIFS('Registro de Riscos'!$F$5:$F$54,5,'Registro de Riscos'!$G$5:$G$54,4)</f>
        <v>0</v>
      </c>
      <c r="G7" s="18">
        <f>COUNTIFS('Registro de Riscos'!$F$5:$F$54,5,'Registro de Riscos'!$G$5:$G$54,5)</f>
        <v>0</v>
      </c>
    </row>
    <row r="8" spans="1:7" ht="42" customHeight="1" x14ac:dyDescent="0.3">
      <c r="A8" s="27"/>
      <c r="B8" s="15" t="str">
        <f>Critérios!$A$9&amp;" "&amp;Critérios!$B$9</f>
        <v>4 Provável</v>
      </c>
      <c r="C8" s="19">
        <f>COUNTIFS('Registro de Riscos'!$F$5:$F$54,4,'Registro de Riscos'!$G$5:$G$54,1)</f>
        <v>0</v>
      </c>
      <c r="D8" s="16">
        <f>COUNTIFS('Registro de Riscos'!$F$5:$F$54,4,'Registro de Riscos'!$G$5:$G$54,2)</f>
        <v>0</v>
      </c>
      <c r="E8" s="17">
        <f>COUNTIFS('Registro de Riscos'!$F$5:$F$54,4,'Registro de Riscos'!$G$5:$G$54,3)</f>
        <v>1</v>
      </c>
      <c r="F8" s="17">
        <f>COUNTIFS('Registro de Riscos'!$F$5:$F$54,4,'Registro de Riscos'!$G$5:$G$54,4)</f>
        <v>0</v>
      </c>
      <c r="G8" s="18">
        <f>COUNTIFS('Registro de Riscos'!$F$5:$F$54,4,'Registro de Riscos'!$G$5:$G$54,5)</f>
        <v>0</v>
      </c>
    </row>
    <row r="9" spans="1:7" ht="42" customHeight="1" x14ac:dyDescent="0.3">
      <c r="A9" s="27"/>
      <c r="B9" s="15" t="str">
        <f>Critérios!$A$8&amp;" "&amp;Critérios!$B$8</f>
        <v>3 Possível</v>
      </c>
      <c r="C9" s="19">
        <f>COUNTIFS('Registro de Riscos'!$F$5:$F$54,3,'Registro de Riscos'!$G$5:$G$54,1)</f>
        <v>0</v>
      </c>
      <c r="D9" s="16">
        <f>COUNTIFS('Registro de Riscos'!$F$5:$F$54,3,'Registro de Riscos'!$G$5:$G$54,2)</f>
        <v>0</v>
      </c>
      <c r="E9" s="16">
        <f>COUNTIFS('Registro de Riscos'!$F$5:$F$54,3,'Registro de Riscos'!$G$5:$G$54,3)</f>
        <v>0</v>
      </c>
      <c r="F9" s="17">
        <f>COUNTIFS('Registro de Riscos'!$F$5:$F$54,3,'Registro de Riscos'!$G$5:$G$54,4)</f>
        <v>1</v>
      </c>
      <c r="G9" s="17">
        <f>COUNTIFS('Registro de Riscos'!$F$5:$F$54,3,'Registro de Riscos'!$G$5:$G$54,5)</f>
        <v>0</v>
      </c>
    </row>
    <row r="10" spans="1:7" ht="42" customHeight="1" x14ac:dyDescent="0.3">
      <c r="A10" s="27"/>
      <c r="B10" s="15" t="str">
        <f>Critérios!$A$7&amp;" "&amp;Critérios!$B$7</f>
        <v>2 Improvável</v>
      </c>
      <c r="C10" s="19">
        <f>COUNTIFS('Registro de Riscos'!$F$5:$F$54,2,'Registro de Riscos'!$G$5:$G$54,1)</f>
        <v>0</v>
      </c>
      <c r="D10" s="19">
        <f>COUNTIFS('Registro de Riscos'!$F$5:$F$54,2,'Registro de Riscos'!$G$5:$G$54,2)</f>
        <v>0</v>
      </c>
      <c r="E10" s="16">
        <f>COUNTIFS('Registro de Riscos'!$F$5:$F$54,2,'Registro de Riscos'!$G$5:$G$54,3)</f>
        <v>0</v>
      </c>
      <c r="F10" s="16">
        <f>COUNTIFS('Registro de Riscos'!$F$5:$F$54,2,'Registro de Riscos'!$G$5:$G$54,4)</f>
        <v>0</v>
      </c>
      <c r="G10" s="17">
        <f>COUNTIFS('Registro de Riscos'!$F$5:$F$54,2,'Registro de Riscos'!$G$5:$G$54,5)</f>
        <v>1</v>
      </c>
    </row>
    <row r="11" spans="1:7" ht="42" customHeight="1" x14ac:dyDescent="0.3">
      <c r="A11" s="27"/>
      <c r="B11" s="15" t="str">
        <f>Critérios!$A$6&amp;" "&amp;Critérios!$B$6</f>
        <v>1 Rara</v>
      </c>
      <c r="C11" s="19">
        <f>COUNTIFS('Registro de Riscos'!$F$5:$F$54,1,'Registro de Riscos'!$G$5:$G$54,1)</f>
        <v>0</v>
      </c>
      <c r="D11" s="19">
        <f>COUNTIFS('Registro de Riscos'!$F$5:$F$54,1,'Registro de Riscos'!$G$5:$G$54,2)</f>
        <v>0</v>
      </c>
      <c r="E11" s="19">
        <f>COUNTIFS('Registro de Riscos'!$F$5:$F$54,1,'Registro de Riscos'!$G$5:$G$54,3)</f>
        <v>0</v>
      </c>
      <c r="F11" s="19">
        <f>COUNTIFS('Registro de Riscos'!$F$5:$F$54,1,'Registro de Riscos'!$G$5:$G$54,4)</f>
        <v>0</v>
      </c>
      <c r="G11" s="16">
        <f>COUNTIFS('Registro de Riscos'!$F$5:$F$54,1,'Registro de Riscos'!$G$5:$G$54,5)</f>
        <v>0</v>
      </c>
    </row>
    <row r="13" spans="1:7" x14ac:dyDescent="0.3">
      <c r="B13" s="6" t="s">
        <v>140</v>
      </c>
    </row>
    <row r="15" spans="1:7" x14ac:dyDescent="0.3">
      <c r="B15" s="20" t="s">
        <v>141</v>
      </c>
    </row>
    <row r="16" spans="1:7" x14ac:dyDescent="0.3">
      <c r="B16" s="21" t="s">
        <v>39</v>
      </c>
      <c r="C16" s="22">
        <f>COUNTIF('Registro de Riscos'!$I$5:$I$54,"Crítico")</f>
        <v>0</v>
      </c>
    </row>
    <row r="17" spans="2:3" x14ac:dyDescent="0.3">
      <c r="B17" s="21" t="s">
        <v>49</v>
      </c>
      <c r="C17" s="23">
        <f>COUNTIF('Registro de Riscos'!$I$5:$I$54,"Alto")</f>
        <v>3</v>
      </c>
    </row>
    <row r="18" spans="2:3" x14ac:dyDescent="0.3">
      <c r="B18" s="21" t="s">
        <v>47</v>
      </c>
      <c r="C18" s="24">
        <f>COUNTIF('Registro de Riscos'!$I$5:$I$54,"Médio")</f>
        <v>0</v>
      </c>
    </row>
    <row r="19" spans="2:3" x14ac:dyDescent="0.3">
      <c r="B19" s="21" t="s">
        <v>45</v>
      </c>
      <c r="C19" s="25">
        <f>COUNTIF('Registro de Riscos'!$I$5:$I$54,"Baixo")</f>
        <v>0</v>
      </c>
    </row>
  </sheetData>
  <mergeCells count="1">
    <mergeCell ref="A7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Critérios</vt:lpstr>
      <vt:lpstr>Registro de Riscos</vt:lpstr>
      <vt:lpstr>Matriz 5x5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Leandro Pozatti</cp:lastModifiedBy>
  <cp:lastPrinted>2026-10-07T08:36:03Z</cp:lastPrinted>
  <dcterms:created xsi:type="dcterms:W3CDTF">2026-10-07T08:35:59Z</dcterms:created>
  <dcterms:modified xsi:type="dcterms:W3CDTF">2026-10-07T08:36:03Z</dcterms:modified>
</cp:coreProperties>
</file>